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470"/>
  </bookViews>
  <sheets>
    <sheet name="Sheet" sheetId="1" r:id="rId1"/>
  </sheets>
  <definedNames>
    <definedName name="_xlnm._FilterDatabase" localSheetId="0" hidden="1">Sheet!$A$4:$P$148</definedName>
  </definedNames>
  <calcPr calcId="162913"/>
</workbook>
</file>

<file path=xl/calcChain.xml><?xml version="1.0" encoding="utf-8"?>
<calcChain xmlns="http://schemas.openxmlformats.org/spreadsheetml/2006/main">
  <c r="D147" i="1" l="1"/>
  <c r="B147" i="1"/>
  <c r="D146" i="1"/>
  <c r="B146" i="1"/>
  <c r="D145" i="1"/>
  <c r="B145" i="1"/>
  <c r="D144" i="1"/>
  <c r="C144" i="1"/>
  <c r="B144" i="1"/>
  <c r="D143" i="1"/>
  <c r="B143" i="1"/>
  <c r="D142" i="1"/>
  <c r="C142" i="1"/>
  <c r="B142" i="1"/>
  <c r="D141" i="1"/>
  <c r="C141" i="1"/>
  <c r="B141" i="1"/>
  <c r="D140" i="1"/>
  <c r="B140" i="1"/>
  <c r="D139" i="1"/>
  <c r="B139" i="1"/>
  <c r="D138" i="1"/>
  <c r="C138" i="1"/>
  <c r="B138" i="1"/>
  <c r="D137" i="1"/>
  <c r="B137" i="1"/>
  <c r="D136" i="1"/>
  <c r="B136" i="1"/>
  <c r="D135" i="1"/>
  <c r="B135" i="1"/>
  <c r="D134" i="1"/>
  <c r="B134" i="1"/>
  <c r="D133" i="1"/>
  <c r="B133" i="1"/>
  <c r="D132" i="1"/>
  <c r="B132" i="1"/>
  <c r="D131" i="1"/>
  <c r="C131" i="1"/>
  <c r="B131" i="1"/>
  <c r="D130" i="1"/>
  <c r="B130" i="1"/>
  <c r="D129" i="1"/>
  <c r="B129" i="1"/>
  <c r="D128" i="1"/>
  <c r="B128" i="1"/>
  <c r="D127" i="1"/>
  <c r="B127" i="1"/>
  <c r="D126" i="1"/>
  <c r="B126" i="1"/>
  <c r="D125" i="1"/>
  <c r="B125" i="1"/>
  <c r="D124" i="1"/>
  <c r="B124" i="1"/>
  <c r="D123" i="1"/>
  <c r="C123" i="1"/>
  <c r="B123" i="1"/>
  <c r="D122" i="1"/>
  <c r="B122" i="1"/>
  <c r="D121" i="1"/>
  <c r="B121" i="1"/>
  <c r="D120" i="1"/>
  <c r="B120" i="1"/>
  <c r="D119" i="1"/>
  <c r="B119" i="1"/>
  <c r="D118" i="1"/>
  <c r="B118" i="1"/>
  <c r="D117" i="1"/>
  <c r="B117" i="1"/>
  <c r="D116" i="1"/>
  <c r="B116" i="1"/>
  <c r="D115" i="1"/>
  <c r="B115" i="1"/>
  <c r="D114" i="1"/>
  <c r="B114" i="1"/>
  <c r="D113" i="1"/>
  <c r="B113" i="1"/>
  <c r="D112" i="1"/>
  <c r="B112" i="1"/>
  <c r="D111" i="1"/>
  <c r="B111" i="1"/>
  <c r="D110" i="1"/>
  <c r="B110" i="1"/>
  <c r="D109" i="1"/>
  <c r="B109" i="1"/>
  <c r="D108" i="1"/>
  <c r="B108" i="1"/>
  <c r="D107" i="1"/>
  <c r="B107" i="1"/>
  <c r="D106" i="1"/>
  <c r="B106" i="1"/>
  <c r="D105" i="1"/>
  <c r="B105" i="1"/>
  <c r="D104" i="1"/>
  <c r="B104" i="1"/>
  <c r="D103" i="1"/>
  <c r="B103" i="1"/>
  <c r="D102" i="1"/>
  <c r="B102" i="1"/>
  <c r="D101" i="1"/>
  <c r="B101" i="1"/>
  <c r="D100" i="1"/>
  <c r="B100" i="1"/>
  <c r="D99" i="1"/>
  <c r="B99" i="1"/>
  <c r="D98" i="1"/>
  <c r="B98" i="1"/>
  <c r="D97" i="1"/>
  <c r="B97" i="1"/>
  <c r="D96" i="1"/>
  <c r="B96" i="1"/>
  <c r="D95" i="1"/>
  <c r="B95" i="1"/>
  <c r="D94" i="1"/>
  <c r="C94" i="1"/>
  <c r="B94" i="1"/>
  <c r="D93" i="1"/>
  <c r="B93" i="1"/>
  <c r="D92" i="1"/>
  <c r="B92" i="1"/>
  <c r="D91" i="1"/>
  <c r="B91" i="1"/>
  <c r="D90" i="1"/>
  <c r="B90" i="1"/>
  <c r="D89" i="1"/>
  <c r="B89" i="1"/>
  <c r="D88" i="1"/>
  <c r="B88" i="1"/>
  <c r="D87" i="1"/>
  <c r="B87" i="1"/>
  <c r="D86" i="1"/>
  <c r="B86" i="1"/>
  <c r="D85" i="1"/>
  <c r="B85" i="1"/>
  <c r="D84" i="1"/>
  <c r="B84" i="1"/>
  <c r="D83" i="1"/>
  <c r="B83" i="1"/>
  <c r="D82" i="1"/>
  <c r="B82" i="1"/>
  <c r="D81" i="1"/>
  <c r="C81" i="1"/>
  <c r="B81" i="1"/>
  <c r="D80" i="1"/>
  <c r="B80" i="1"/>
  <c r="D79" i="1"/>
  <c r="B79" i="1"/>
  <c r="D78" i="1"/>
  <c r="B78" i="1"/>
  <c r="D77" i="1"/>
  <c r="B77" i="1"/>
  <c r="D76" i="1"/>
  <c r="B76" i="1"/>
  <c r="D75" i="1"/>
  <c r="B75" i="1"/>
  <c r="D74" i="1"/>
  <c r="B74" i="1"/>
  <c r="D73" i="1"/>
  <c r="B73" i="1"/>
  <c r="D72" i="1"/>
  <c r="B72" i="1"/>
  <c r="D71" i="1"/>
  <c r="B71" i="1"/>
  <c r="D70" i="1"/>
  <c r="C70" i="1"/>
  <c r="B70" i="1"/>
  <c r="D69" i="1"/>
  <c r="C69" i="1"/>
  <c r="B69" i="1"/>
  <c r="D68" i="1"/>
  <c r="B68" i="1"/>
  <c r="D67" i="1"/>
  <c r="B67" i="1"/>
  <c r="D66" i="1"/>
  <c r="C66" i="1"/>
  <c r="B66" i="1"/>
  <c r="D65" i="1"/>
  <c r="B65" i="1"/>
  <c r="D64" i="1"/>
  <c r="C64" i="1"/>
  <c r="B64" i="1"/>
  <c r="D63" i="1"/>
  <c r="B63" i="1"/>
  <c r="D62" i="1"/>
  <c r="B62" i="1"/>
  <c r="D61" i="1"/>
  <c r="B61" i="1"/>
  <c r="D60" i="1"/>
  <c r="B60" i="1"/>
  <c r="D59" i="1"/>
  <c r="B59" i="1"/>
  <c r="D58" i="1"/>
  <c r="B58" i="1"/>
  <c r="D57" i="1"/>
  <c r="B57" i="1"/>
  <c r="D56" i="1"/>
  <c r="B56" i="1"/>
  <c r="D55" i="1"/>
  <c r="B55" i="1"/>
  <c r="D54" i="1"/>
  <c r="B54" i="1"/>
  <c r="D53" i="1"/>
  <c r="B53" i="1"/>
  <c r="D52" i="1"/>
  <c r="C52" i="1"/>
  <c r="B52" i="1"/>
  <c r="D51" i="1"/>
  <c r="B51" i="1"/>
  <c r="D50" i="1"/>
  <c r="B50" i="1"/>
  <c r="D49" i="1"/>
  <c r="B49" i="1"/>
  <c r="D48" i="1"/>
  <c r="B48" i="1"/>
  <c r="D47" i="1"/>
  <c r="C47" i="1"/>
  <c r="B47" i="1"/>
  <c r="D46" i="1"/>
  <c r="C46" i="1"/>
  <c r="B46" i="1"/>
  <c r="D45" i="1"/>
  <c r="B45" i="1"/>
  <c r="D44" i="1"/>
  <c r="B44" i="1"/>
  <c r="D43" i="1"/>
  <c r="C43" i="1"/>
  <c r="B43" i="1"/>
  <c r="D42" i="1"/>
  <c r="B42" i="1"/>
  <c r="D41" i="1"/>
  <c r="B41" i="1"/>
  <c r="D40" i="1"/>
  <c r="B40" i="1"/>
  <c r="D39" i="1"/>
  <c r="B39" i="1"/>
  <c r="D38" i="1"/>
  <c r="B38" i="1"/>
  <c r="D37" i="1"/>
  <c r="B37" i="1"/>
  <c r="D36" i="1"/>
  <c r="B36" i="1"/>
  <c r="D35" i="1"/>
  <c r="B35" i="1"/>
  <c r="D34" i="1"/>
  <c r="B34" i="1"/>
  <c r="D33" i="1"/>
  <c r="B33" i="1"/>
  <c r="D32" i="1"/>
  <c r="B32" i="1"/>
  <c r="D31" i="1"/>
  <c r="C31" i="1"/>
  <c r="B31" i="1"/>
  <c r="D30" i="1"/>
  <c r="B30" i="1"/>
  <c r="D29" i="1"/>
  <c r="B29" i="1"/>
  <c r="D28" i="1"/>
  <c r="B28" i="1"/>
  <c r="D27" i="1"/>
  <c r="B27" i="1"/>
  <c r="D26" i="1"/>
  <c r="B26" i="1"/>
  <c r="D25" i="1"/>
  <c r="B25" i="1"/>
  <c r="D24" i="1"/>
  <c r="B24" i="1"/>
  <c r="D23" i="1"/>
  <c r="B23" i="1"/>
  <c r="D22" i="1"/>
  <c r="B22" i="1"/>
  <c r="D21" i="1"/>
  <c r="B21" i="1"/>
  <c r="D20" i="1"/>
  <c r="B20" i="1"/>
  <c r="D19" i="1"/>
  <c r="C19" i="1"/>
  <c r="B19" i="1"/>
  <c r="D18" i="1"/>
  <c r="C18" i="1"/>
  <c r="B18" i="1"/>
  <c r="D17" i="1"/>
  <c r="B17" i="1"/>
  <c r="D16" i="1"/>
  <c r="B16" i="1"/>
  <c r="D15" i="1"/>
  <c r="B15" i="1"/>
  <c r="D14" i="1"/>
  <c r="B14" i="1"/>
  <c r="D13" i="1"/>
  <c r="B13" i="1"/>
  <c r="D12" i="1"/>
  <c r="B12" i="1"/>
  <c r="D11" i="1"/>
  <c r="B11" i="1"/>
  <c r="D10" i="1"/>
  <c r="B10" i="1"/>
  <c r="D9" i="1"/>
  <c r="B9" i="1"/>
  <c r="D8" i="1"/>
  <c r="B8" i="1"/>
  <c r="D7" i="1"/>
  <c r="B7" i="1"/>
  <c r="D6" i="1"/>
  <c r="C6" i="1"/>
  <c r="B6" i="1"/>
  <c r="D5" i="1"/>
  <c r="C5" i="1"/>
  <c r="B5" i="1"/>
</calcChain>
</file>

<file path=xl/sharedStrings.xml><?xml version="1.0" encoding="utf-8"?>
<sst xmlns="http://schemas.openxmlformats.org/spreadsheetml/2006/main" count="1428" uniqueCount="698">
  <si>
    <t xml:space="preserve"> Послуги із благоустрою населених пунктів (виготовлення висновків з обстеження та оцінки технічного стану зупиночних правільонів)(ДК 021:2015: 71630000-3 Послуги з технічного огляду та випробовувань).</t>
  </si>
  <si>
    <t xml:space="preserve">+380681245687
Business
LOVE UA. Сила
; +380689875637
Business
LOVE UA. Сила
; +380685684560
Business
LOVE UA. Сила
; +380689638546
Business
LOVE UA. Сила
</t>
  </si>
  <si>
    <t>0050748731/146</t>
  </si>
  <si>
    <t>0050749064/145</t>
  </si>
  <si>
    <t>013104538c4b4ca29a300f0c50d07689</t>
  </si>
  <si>
    <t>022de5e6f7f54f55a89a3bdd181b1504</t>
  </si>
  <si>
    <t>03120000-8 Продукція рослинництва, у тому числі тепличного</t>
  </si>
  <si>
    <t>03341316</t>
  </si>
  <si>
    <t>03342184</t>
  </si>
  <si>
    <t>03363192</t>
  </si>
  <si>
    <t>04052554/102</t>
  </si>
  <si>
    <t>04052554/25</t>
  </si>
  <si>
    <t>04052554/65</t>
  </si>
  <si>
    <t>04ea5ddc79e34e2ebef55949c0445fba</t>
  </si>
  <si>
    <t>057ac89114d84e8aa9edec501abeab0d</t>
  </si>
  <si>
    <t>06//2025//0009/133</t>
  </si>
  <si>
    <t>0719638fc40c447ba8b630e9a48bcb1b</t>
  </si>
  <si>
    <t>08f000012a2d485fb6da44c4fc71991f</t>
  </si>
  <si>
    <t>09120000-6 Газове паливо</t>
  </si>
  <si>
    <t>09310000-5 Електрична енергія</t>
  </si>
  <si>
    <t>09320000-8 Пара, гаряча вода та пов’язана продукція</t>
  </si>
  <si>
    <t>0be1a664259a41abbb95810fcaea67f5</t>
  </si>
  <si>
    <t>100</t>
  </si>
  <si>
    <t>101</t>
  </si>
  <si>
    <t>103</t>
  </si>
  <si>
    <t>104</t>
  </si>
  <si>
    <t>105</t>
  </si>
  <si>
    <t>106</t>
  </si>
  <si>
    <t>107</t>
  </si>
  <si>
    <t>108</t>
  </si>
  <si>
    <t>109</t>
  </si>
  <si>
    <t>10b76d7893b5495e99f2ebd80ea836ea</t>
  </si>
  <si>
    <t>11</t>
  </si>
  <si>
    <t>110</t>
  </si>
  <si>
    <t>110000055387ЗП-2025</t>
  </si>
  <si>
    <t>111</t>
  </si>
  <si>
    <t>112</t>
  </si>
  <si>
    <t>113</t>
  </si>
  <si>
    <t>114</t>
  </si>
  <si>
    <t>115</t>
  </si>
  <si>
    <t>116</t>
  </si>
  <si>
    <t>118</t>
  </si>
  <si>
    <t>119</t>
  </si>
  <si>
    <t>12</t>
  </si>
  <si>
    <t>120</t>
  </si>
  <si>
    <t>121</t>
  </si>
  <si>
    <t>122</t>
  </si>
  <si>
    <t>123</t>
  </si>
  <si>
    <t>124</t>
  </si>
  <si>
    <t>125</t>
  </si>
  <si>
    <t>126</t>
  </si>
  <si>
    <t>128</t>
  </si>
  <si>
    <t>129</t>
  </si>
  <si>
    <t>12ecad332e114e589048a07fcb333e19</t>
  </si>
  <si>
    <t>13</t>
  </si>
  <si>
    <t>130</t>
  </si>
  <si>
    <t>131</t>
  </si>
  <si>
    <t>132</t>
  </si>
  <si>
    <t>134</t>
  </si>
  <si>
    <t>135</t>
  </si>
  <si>
    <t>136</t>
  </si>
  <si>
    <t>137</t>
  </si>
  <si>
    <t>137/80</t>
  </si>
  <si>
    <t>138</t>
  </si>
  <si>
    <t>139</t>
  </si>
  <si>
    <t>14</t>
  </si>
  <si>
    <t>140</t>
  </si>
  <si>
    <t>141</t>
  </si>
  <si>
    <t>142</t>
  </si>
  <si>
    <t>14210000-6 Гравій, пісок, щебінь і наповнювачі</t>
  </si>
  <si>
    <t>143</t>
  </si>
  <si>
    <t>144</t>
  </si>
  <si>
    <t>144a8193925f46709f90864acbec6390</t>
  </si>
  <si>
    <t>1474d8de12ee40f28ef027486b079f20</t>
  </si>
  <si>
    <t>14cb8d723f2b4338827fc92d22d6b741</t>
  </si>
  <si>
    <t>15</t>
  </si>
  <si>
    <t>15154c6cf80747598264a4b48748c0bb</t>
  </si>
  <si>
    <t>153/117</t>
  </si>
  <si>
    <t>17</t>
  </si>
  <si>
    <t>1766237244094217a328aa575c8d9ffd</t>
  </si>
  <si>
    <t>18</t>
  </si>
  <si>
    <t>1821/36/33</t>
  </si>
  <si>
    <t>1821/37/32</t>
  </si>
  <si>
    <t>1821/38/73</t>
  </si>
  <si>
    <t>1821/39/74</t>
  </si>
  <si>
    <t>184026b4de1849608a4ad2e0ce85644a</t>
  </si>
  <si>
    <t>19</t>
  </si>
  <si>
    <t>19090810</t>
  </si>
  <si>
    <t>19640000-4 Поліетиленові мішки та пакети для сміття</t>
  </si>
  <si>
    <t>1e2b6d7174fe40c2861611177eb50adf</t>
  </si>
  <si>
    <t>1f419116740d424ab78a7db5eda86f21</t>
  </si>
  <si>
    <t>1f981d8dc6d44ff5bd6fc0d838350b4c</t>
  </si>
  <si>
    <t>2</t>
  </si>
  <si>
    <t>2022609749</t>
  </si>
  <si>
    <t>203a2425531041e3a35c63edf72d941c</t>
  </si>
  <si>
    <t>20e29a0a277e44b5b88db530c42be886</t>
  </si>
  <si>
    <t>21193d9208514064bc0522378bdf051c</t>
  </si>
  <si>
    <t>21560045</t>
  </si>
  <si>
    <t>21560766</t>
  </si>
  <si>
    <t>2156120420</t>
  </si>
  <si>
    <t>2159925628</t>
  </si>
  <si>
    <t>21673832</t>
  </si>
  <si>
    <t>21908235</t>
  </si>
  <si>
    <t>219e0ba0a7454e4abb361a9e2a7c51e0</t>
  </si>
  <si>
    <t>2239408774</t>
  </si>
  <si>
    <t>22410000-7 Марки</t>
  </si>
  <si>
    <t>22810000-1 Паперові чи картонні реєстраційні журнали</t>
  </si>
  <si>
    <t>22830000-7 Зошити</t>
  </si>
  <si>
    <t>22850000-3 Швидкозшивачі та супутнє приладдя</t>
  </si>
  <si>
    <t>23</t>
  </si>
  <si>
    <t>23359034</t>
  </si>
  <si>
    <t>24</t>
  </si>
  <si>
    <t>24218d17064344ee9119b7305dc10293</t>
  </si>
  <si>
    <t>2432604503</t>
  </si>
  <si>
    <t>25c43cac7e5b44e686e2248ceecacad3</t>
  </si>
  <si>
    <t>2609318945</t>
  </si>
  <si>
    <t>2721910554</t>
  </si>
  <si>
    <t>2751904636</t>
  </si>
  <si>
    <t>2799021504</t>
  </si>
  <si>
    <t>2943405519</t>
  </si>
  <si>
    <t>2975619372</t>
  </si>
  <si>
    <t>2a8565904b00470b968bb4ca64274da7</t>
  </si>
  <si>
    <t>2b44c72112a54e50ace5501c369c36eb</t>
  </si>
  <si>
    <t>2e237e7a0aa649d29cf3762c5be16cc2</t>
  </si>
  <si>
    <t>3</t>
  </si>
  <si>
    <t>3002322419</t>
  </si>
  <si>
    <t>3014620437</t>
  </si>
  <si>
    <t>30190000-7 Офісне устаткування та приладдя різне</t>
  </si>
  <si>
    <t>3022922038</t>
  </si>
  <si>
    <t>30230000-0 Комп’ютерне обладнання</t>
  </si>
  <si>
    <t>3081917769</t>
  </si>
  <si>
    <t>31</t>
  </si>
  <si>
    <t>310325-49/84</t>
  </si>
  <si>
    <t>31520000-7 Світильники та освітлювальна арматура</t>
  </si>
  <si>
    <t>31550265</t>
  </si>
  <si>
    <t>3160120396</t>
  </si>
  <si>
    <t>31818473</t>
  </si>
  <si>
    <t>31932222</t>
  </si>
  <si>
    <t>3202418610</t>
  </si>
  <si>
    <t>32250000-0 Мобільні телефони</t>
  </si>
  <si>
    <t>32410059</t>
  </si>
  <si>
    <t>32420000-3 Мережеве обладнання</t>
  </si>
  <si>
    <t>3317200961</t>
  </si>
  <si>
    <t>3324714337</t>
  </si>
  <si>
    <t>33264976</t>
  </si>
  <si>
    <t>33265283</t>
  </si>
  <si>
    <t>3390302183</t>
  </si>
  <si>
    <t>34</t>
  </si>
  <si>
    <t>3402309788</t>
  </si>
  <si>
    <t>34811402</t>
  </si>
  <si>
    <t>35</t>
  </si>
  <si>
    <t>35082658</t>
  </si>
  <si>
    <t>3521408214</t>
  </si>
  <si>
    <t>3523900719</t>
  </si>
  <si>
    <t>3541211029</t>
  </si>
  <si>
    <t>357fb8e9680d47629c5ded09bdf75426</t>
  </si>
  <si>
    <t>36</t>
  </si>
  <si>
    <t>36865753</t>
  </si>
  <si>
    <t>37</t>
  </si>
  <si>
    <t>3700602238</t>
  </si>
  <si>
    <t>37065985</t>
  </si>
  <si>
    <t>37ef02eed5694932a66a79a233bc690f</t>
  </si>
  <si>
    <t>38</t>
  </si>
  <si>
    <t>38254737</t>
  </si>
  <si>
    <t>38529287</t>
  </si>
  <si>
    <t>389f47714690403ea8961e8ce0a72d1c</t>
  </si>
  <si>
    <t>39</t>
  </si>
  <si>
    <t>39710000-2 Електричні побутові прилади</t>
  </si>
  <si>
    <t>39830000-9 Продукція для чищення</t>
  </si>
  <si>
    <t>3cc9e47b28b949b29bef0a952a45dd7d</t>
  </si>
  <si>
    <t>3dd39c89641d425a835faba394faf1ab</t>
  </si>
  <si>
    <t>3fd62922bafb4b74ba5c9471ac86b0be</t>
  </si>
  <si>
    <t>40</t>
  </si>
  <si>
    <t>40-65300/10</t>
  </si>
  <si>
    <t>40109126</t>
  </si>
  <si>
    <t>40214892</t>
  </si>
  <si>
    <t>41</t>
  </si>
  <si>
    <t>42</t>
  </si>
  <si>
    <t>42410000-3 Підіймально-транспортувальне обладнання</t>
  </si>
  <si>
    <t>4249891f95d949a8aecc368039340c77</t>
  </si>
  <si>
    <t>42715132</t>
  </si>
  <si>
    <t>42827548</t>
  </si>
  <si>
    <t>44</t>
  </si>
  <si>
    <t>44110000-4 Конструкційні матеріали</t>
  </si>
  <si>
    <t>44150199</t>
  </si>
  <si>
    <t>4415b2d255ee4f249b302a27664ca9ec</t>
  </si>
  <si>
    <t>44210000-5 Конструкції та їх частини</t>
  </si>
  <si>
    <t>44510000-8 Знаряддя</t>
  </si>
  <si>
    <t>44613700-7 Контейнери для сміття</t>
  </si>
  <si>
    <t>44952395</t>
  </si>
  <si>
    <t>45</t>
  </si>
  <si>
    <t>450/4</t>
  </si>
  <si>
    <t>451/5</t>
  </si>
  <si>
    <t>45110000-1 Руйнування та знесення будівель і земляні роботи</t>
  </si>
  <si>
    <t>45179093</t>
  </si>
  <si>
    <t>45310000-3 Електромонтажні роботи</t>
  </si>
  <si>
    <t>4ca58a45a9264db89cb7c6c7ca143f4d</t>
  </si>
  <si>
    <t>4d97aaef4b76483cb3880c9e966805e2</t>
  </si>
  <si>
    <t>4e7adbc8b3f24238b1251fcf6c40983b</t>
  </si>
  <si>
    <t>50310000-1 Технічне обслуговування і ремонт офісної техніки</t>
  </si>
  <si>
    <t>50410000-2 Послуги з ремонту і технічного обслуговування вимірювальних, випробувальних і контрольних приладів</t>
  </si>
  <si>
    <t>50530000-9 Послуги з ремонту і технічного обслуговування техніки</t>
  </si>
  <si>
    <t>50720000-8 Послуги з ремонту і технічного обслуговування систем центрального опалення</t>
  </si>
  <si>
    <t>50760000-0 Ремонт і технічне обслуговування громадських вбиралень</t>
  </si>
  <si>
    <t>50870000-4 Послуги з ремонту і технічного обслуговування обладнання для ігрових майданчиків</t>
  </si>
  <si>
    <t>50e86dc0997e4841bfcb7565e28c7ec9</t>
  </si>
  <si>
    <t>51</t>
  </si>
  <si>
    <t>52</t>
  </si>
  <si>
    <t>527/7</t>
  </si>
  <si>
    <t>53</t>
  </si>
  <si>
    <t>53ad7802b3e14911bfdad4908720ba3e</t>
  </si>
  <si>
    <t>53dc2b92626e466f90ca7b0c2dea9716</t>
  </si>
  <si>
    <t>54</t>
  </si>
  <si>
    <t>54К/127</t>
  </si>
  <si>
    <t>55</t>
  </si>
  <si>
    <t>56</t>
  </si>
  <si>
    <t>563fd93c06a44d36ba484c76d1007af0</t>
  </si>
  <si>
    <t>56a67993931345d9824472d0dad79d00</t>
  </si>
  <si>
    <t>57</t>
  </si>
  <si>
    <t>58</t>
  </si>
  <si>
    <t>59</t>
  </si>
  <si>
    <t>5bf8144cf5604c5f9715f12059b08d25</t>
  </si>
  <si>
    <t>5cf7c43bac614d178932737e8d074313</t>
  </si>
  <si>
    <t>5d790f3a4f4b48d091836e200578dca4</t>
  </si>
  <si>
    <t>5dd30a4e7219486a91d431cf4ad9e58e</t>
  </si>
  <si>
    <t>5fd733aef887430380cfe3a877a5f515</t>
  </si>
  <si>
    <t>60</t>
  </si>
  <si>
    <t>60140000-1 Нерегулярні пасажирські перевезення</t>
  </si>
  <si>
    <t>60170000-0 Прокат пасажирських транспортних засобів із водієм</t>
  </si>
  <si>
    <t>60388b8af1fd47e49cd0f60a6e7043d3</t>
  </si>
  <si>
    <t>61</t>
  </si>
  <si>
    <t>62</t>
  </si>
  <si>
    <t>63</t>
  </si>
  <si>
    <t>64</t>
  </si>
  <si>
    <t>64210000-1 Послуги телефонного зв’язку та передачі даних</t>
  </si>
  <si>
    <t>64220000-4 Телекомунікаційні послуги, крім послуг телефонного зв’язку і передачі даних</t>
  </si>
  <si>
    <t>65110000-7 Розподіл води</t>
  </si>
  <si>
    <t>65130000-3 Експлуатування систем водопостачання</t>
  </si>
  <si>
    <t>65210000-8 Розподіл газу</t>
  </si>
  <si>
    <t>65310000-9 Розподіл електричної енергії</t>
  </si>
  <si>
    <t>6569b1e861e14bfca1c4db5f63917b84</t>
  </si>
  <si>
    <t>66</t>
  </si>
  <si>
    <t>68</t>
  </si>
  <si>
    <t>69</t>
  </si>
  <si>
    <t>6aa0b448391b41348ef5256193e87dbb</t>
  </si>
  <si>
    <t>6f76ea07594e4bf7bb9fc86bb814455c</t>
  </si>
  <si>
    <t>6fd55ad1585e4b8bbe8bd9693ffb495d</t>
  </si>
  <si>
    <t>70</t>
  </si>
  <si>
    <t>702abc92cd84440aaba5a5ca836b4822</t>
  </si>
  <si>
    <t>71</t>
  </si>
  <si>
    <t>71250000-5 Архітектурні, інженерні та геодезичні послуги</t>
  </si>
  <si>
    <t>71310000-4 Консультаційні послуги у галузях інженерії та будівництва</t>
  </si>
  <si>
    <t>71320000-7 Послуги з інженерного проектування</t>
  </si>
  <si>
    <t>715585ab056e4350969952e8911d18fc</t>
  </si>
  <si>
    <t>71630000-3 Послуги з технічного огляду та випробовувань</t>
  </si>
  <si>
    <t>72</t>
  </si>
  <si>
    <t>72210000-0 Послуги з розробки пакетів програмного забезпечення</t>
  </si>
  <si>
    <t>72250000-2 Послуги, пов’язані із системами та підтримкою</t>
  </si>
  <si>
    <t>72260000-5 Послуги, пов’язані з програмним забезпеченням</t>
  </si>
  <si>
    <t>72310000-1 Послуги з обробки даних</t>
  </si>
  <si>
    <t>72320000-4 Послуги, пов’язані з базами даних</t>
  </si>
  <si>
    <t>72410000-7 Послуги провайдерів</t>
  </si>
  <si>
    <t>7246fe6759f94dde89e7663a4951a227</t>
  </si>
  <si>
    <t>73eb2b59fab64154a61dda522d181c27</t>
  </si>
  <si>
    <t>74b7be7a7a374f5fa8cf833067e8d3b1</t>
  </si>
  <si>
    <t>75</t>
  </si>
  <si>
    <t>75250000-3 Послуги пожежних і рятувальних служб</t>
  </si>
  <si>
    <t>75d7288003e9478eb901ffa799cdccc6</t>
  </si>
  <si>
    <t>76</t>
  </si>
  <si>
    <t>7630da630f5545ee977c7e51880570ac</t>
  </si>
  <si>
    <t>77</t>
  </si>
  <si>
    <t>77310000-6 Послуги з озеленення територій та утримання зелених насаджень</t>
  </si>
  <si>
    <t>77721210643П-Т125/1</t>
  </si>
  <si>
    <t>7774718/29</t>
  </si>
  <si>
    <t>7774718/43</t>
  </si>
  <si>
    <t>77b543e03ec145d68b57948180cdd630</t>
  </si>
  <si>
    <t>78</t>
  </si>
  <si>
    <t>788edb86053e46e28e0e4c8b64d68cfa</t>
  </si>
  <si>
    <t>79</t>
  </si>
  <si>
    <t>79710000-4 Охоронні послуги</t>
  </si>
  <si>
    <t>79810000-5 Друкарські послуги</t>
  </si>
  <si>
    <t>79970000-4 Видавничі послуги</t>
  </si>
  <si>
    <t>79a727e94e7148cfaa05522d6f894d66</t>
  </si>
  <si>
    <t>7e484e373392449a834b91d226bc57a8</t>
  </si>
  <si>
    <t>8021b4e935254b369673727297b4dc55</t>
  </si>
  <si>
    <t>80510000-2 Послуги з професійної підготовки спеціалістів</t>
  </si>
  <si>
    <t>80550000-4 Послуги з професійної підготовки у сфері безпеки</t>
  </si>
  <si>
    <t>80570000-0 Послуги з професійної підготовки у сфері підвищення кваліфікації</t>
  </si>
  <si>
    <t>807922d353204b2fab03612e8109cbf0</t>
  </si>
  <si>
    <t>81</t>
  </si>
  <si>
    <t>8165686c1b6b4757b67ea140b5628503</t>
  </si>
  <si>
    <t>818bc7f3fff447aa8cf2da9ddff99edb</t>
  </si>
  <si>
    <t>81d8ea065af84fd392493696efa1c8f1</t>
  </si>
  <si>
    <t>82</t>
  </si>
  <si>
    <t>83</t>
  </si>
  <si>
    <t>830a21e0fe4740ce91e78547a250690b</t>
  </si>
  <si>
    <t>8331c7cfa3cc4be784415e3556d91635</t>
  </si>
  <si>
    <t>838a0ca76408421fb2d0c2d6d6fa565b</t>
  </si>
  <si>
    <t>85</t>
  </si>
  <si>
    <t>85355533ab24476393c4db1f47481a1a</t>
  </si>
  <si>
    <t>86</t>
  </si>
  <si>
    <t>860/20</t>
  </si>
  <si>
    <t>87</t>
  </si>
  <si>
    <t>877be5894ec247cabe8d3abc4e493fec</t>
  </si>
  <si>
    <t>88</t>
  </si>
  <si>
    <t>880/10/16</t>
  </si>
  <si>
    <t>880/10/30</t>
  </si>
  <si>
    <t>889d23eaf1ba4370ab7896b7c3010e08</t>
  </si>
  <si>
    <t>89</t>
  </si>
  <si>
    <t>897807023ae84458bdac4a924701c186</t>
  </si>
  <si>
    <t>899f15249e45456f807a95fac95489d9</t>
  </si>
  <si>
    <t>8c02b7d7c0b1454182bf900d08f34140</t>
  </si>
  <si>
    <t>8cf987dae7d2415f9e7357774265a787</t>
  </si>
  <si>
    <t>8daec9ac3eb645a78a951e65f73b6496</t>
  </si>
  <si>
    <t>8f56d9dd0aa54798a3829e4c4eb0b189</t>
  </si>
  <si>
    <t>8febbd667dd14a7ca16eb933a3b96f1d</t>
  </si>
  <si>
    <t>9</t>
  </si>
  <si>
    <t>90</t>
  </si>
  <si>
    <t>90430000-0 Послуги з відведення стічних вод</t>
  </si>
  <si>
    <t>90510000-5 Утилізація/видалення сміття та поводження зі сміттям</t>
  </si>
  <si>
    <t>90610000-6 Послуги з прибирання та підмітання вулиць</t>
  </si>
  <si>
    <t>90730000-3 Відстеження, моніторинг забруднень і відновлення</t>
  </si>
  <si>
    <t>90910000-9 Послуги з прибирання</t>
  </si>
  <si>
    <t>90920000-2 Послуги із санітарно-гігієнічної обробки приміщень</t>
  </si>
  <si>
    <t>90f6cee3a72748ec8f068b81e82097f1</t>
  </si>
  <si>
    <t>90fe10d89eb14949b126a14d487adfd5</t>
  </si>
  <si>
    <t>91</t>
  </si>
  <si>
    <t>92</t>
  </si>
  <si>
    <t>92014428e0e3409396f49cc110a414a2</t>
  </si>
  <si>
    <t>93</t>
  </si>
  <si>
    <t>93ef69779828407a9e3a4e73cb7728ba</t>
  </si>
  <si>
    <t>94</t>
  </si>
  <si>
    <t>943e919140804ec09b0dc63578039031</t>
  </si>
  <si>
    <t>95</t>
  </si>
  <si>
    <t>9569ddedf1d34cf989fbc32be3d0ec98</t>
  </si>
  <si>
    <t>96</t>
  </si>
  <si>
    <t>97</t>
  </si>
  <si>
    <t>98</t>
  </si>
  <si>
    <t>989df38ec8ca4f0d8fd2ed5cd7710498</t>
  </si>
  <si>
    <t>98b9561f82ba412da40a88bf258bcfd9</t>
  </si>
  <si>
    <t>99</t>
  </si>
  <si>
    <t>9bb09f03047349f1805b6968a506d9d6</t>
  </si>
  <si>
    <t>9d1ccb8862b04ebbbf813db299795ea6</t>
  </si>
  <si>
    <t>9d75e2c63592422ca63df60a3fffc019</t>
  </si>
  <si>
    <t>9ea59dac0de04ab59a3594dfedda0db0</t>
  </si>
  <si>
    <t>9ea8328787354de58cdd6b414d5b6ab2</t>
  </si>
  <si>
    <t>9edc2cf1cc8f4190b9ba2cf236810955</t>
  </si>
  <si>
    <t>9fcbdd44b01343aca820fe8620a837d0</t>
  </si>
  <si>
    <t>ID контракту</t>
  </si>
  <si>
    <t>KRB250005</t>
  </si>
  <si>
    <t>a0c2eb4c952744f1ba074e78a7564020</t>
  </si>
  <si>
    <t>a38d5fb3a66540888b0c2913e6058a95</t>
  </si>
  <si>
    <t>a3d0b77aa02d4c01893f04441bf6fda3</t>
  </si>
  <si>
    <t>a4c5bb5d99084a448da93e7518d8af05</t>
  </si>
  <si>
    <t>a6b5d32ba11746cd9a0e6580ad0d79d9</t>
  </si>
  <si>
    <t>a87d1cba646d4987acd1670f8105cde5</t>
  </si>
  <si>
    <t>a9dd3c13cb044af99e28e8422d09666c</t>
  </si>
  <si>
    <t>aafa3cd5791449f4af4aefa410904037</t>
  </si>
  <si>
    <t>b014cb26b7324ae4bce334e60be78185</t>
  </si>
  <si>
    <t>b0bd685365e74eacaa197114536d01a9</t>
  </si>
  <si>
    <t>b261a6c90d264b669512370d21ba85e8</t>
  </si>
  <si>
    <t>b3156e28a70247a98017cfc36d4f23e6</t>
  </si>
  <si>
    <t>b4feffbf64c04e2e9400cbd70756ebdc</t>
  </si>
  <si>
    <t>b80ee49d47d44fcd99fa10ca035becd2</t>
  </si>
  <si>
    <t>bd53d31dea8048b692ef255a92dfdd74</t>
  </si>
  <si>
    <t>bea1b8a704bd48e39be147f7655c7540</t>
  </si>
  <si>
    <t>bff8e684c8234dd180a500e6b961336e</t>
  </si>
  <si>
    <t>c18f2dc74b464c4489555ab62c276947</t>
  </si>
  <si>
    <t>c2424fb95eba4f57a8a04ec5cd75c15f</t>
  </si>
  <si>
    <t>c3511dcc5a1c4833864a23bbadf7c1c9</t>
  </si>
  <si>
    <t>c43ad436150947db9fab2855728c0a40</t>
  </si>
  <si>
    <t>c486d1ad83a049af9363eb4a62dc0e8c</t>
  </si>
  <si>
    <t>ce57237d5d16449398df621f97d470e7</t>
  </si>
  <si>
    <t>cf92106c3dd74b50884f30f4e77ae6ac</t>
  </si>
  <si>
    <t>d17f8a8fd86d4e289ce23bfca8acb3d0</t>
  </si>
  <si>
    <t>d3c9ab21db3d4150ae8242448a74c971</t>
  </si>
  <si>
    <t>d5e826ccc7694e2392bb7d1d6c7d25ed</t>
  </si>
  <si>
    <t>e03f15fb5c994ce282072cc0738e6976</t>
  </si>
  <si>
    <t>e3003c74975f4c5cbcad6405e388343a</t>
  </si>
  <si>
    <t>e3777762e9ed4003ae6151d753b18424</t>
  </si>
  <si>
    <t>e4beae28502540adbde3fe7ae588ac28</t>
  </si>
  <si>
    <t>e52c4008a1684853a7515417a402fdff</t>
  </si>
  <si>
    <t>e9b3afc446cb485a9ca6cb4fffdaf75d</t>
  </si>
  <si>
    <t>eb4853b9589842df94519fe2269e4a38</t>
  </si>
  <si>
    <t>eca5bed793a14a9db487b1a39bf8fd19</t>
  </si>
  <si>
    <t>f0682447fa314ad7a65b41cff88b2e74</t>
  </si>
  <si>
    <t>f068589ba52e4cba904b3325a148742d</t>
  </si>
  <si>
    <t>f1389455381f4579b3ade53d599fe239</t>
  </si>
  <si>
    <t>f675fc6f29544351a32d5599d3127306</t>
  </si>
  <si>
    <t>f6b8a501e782442e8b07ea411ad8903c</t>
  </si>
  <si>
    <t>f70a95c36b324cf497d9d88ed6601b6f</t>
  </si>
  <si>
    <t>f72ceced823e42d789335dd8c53b5b0b</t>
  </si>
  <si>
    <t>fafd562c9ff64c9b9526ff6364089253</t>
  </si>
  <si>
    <t>fb6a489b8ee84a46afbf65e2a2d27a79</t>
  </si>
  <si>
    <t>fb6dad97c2ac4985af3ddc63e29b04a3</t>
  </si>
  <si>
    <t>ffaeebe27ef04cf484f954d1b9b4d4f4</t>
  </si>
  <si>
    <t>report-feedback@zakupivli.pro</t>
  </si>
  <si>
    <t>ЄДРПОУ переможця</t>
  </si>
  <si>
    <t>ЄРОПОЛОВ ЮРІЙ ПЕТРОВИЧ</t>
  </si>
  <si>
    <t>Ідентифікатор договору (Використовується при звітуванні у E-data)</t>
  </si>
  <si>
    <t>Ідентифікатор закупівлі</t>
  </si>
  <si>
    <t>Ідентифікатор лота</t>
  </si>
  <si>
    <t xml:space="preserve">Інформаційна послуга з веб-хостінгу </t>
  </si>
  <si>
    <t>Інформаційна послуга з веб-хостінгу (з червня по грудень 2025 р.)</t>
  </si>
  <si>
    <t>Інші послуги у сфері інформатизації (Доступ до інформаційного ресурсу "Портал Радник у сфері публічних закупівель")(ДК 021:2015 - 72320000-4 Послуги пов’язані з базами даних)</t>
  </si>
  <si>
    <t>Інші послуги у сфері інформатизації: Інформаційно-консультативні послуги з супроводження ПЗ «M.E.Doc» Звітність</t>
  </si>
  <si>
    <t>Інші послуги у сфері інформатизації: Інформаційно-консультативні послуги з супроводження ПЗ «M.E.Doc» Звітність ДК 021:2015: 72210000-0 «Послуги з розробки пакетів програмного забезпечення»</t>
  </si>
  <si>
    <t xml:space="preserve">Інші послуги у сфері інформатизації: послуги з модернізації та налаштувань примірників Програмного продукту «КАІ-Документообіг» імплементацією з «Електронною системою оцінки якості надання послуг» через систему KDoc - Integration ДК 021:2015: 72210000-0 «Послуги з розробки пакетів програмного забезпечення» </t>
  </si>
  <si>
    <t>Інші послуги у сфері інформатизації: послуги з обробки даних, видачі сертифікатів, перевидачі до закінчення строку чинності сертифікату кваліфікованого електронного підпису та їх обслуговування</t>
  </si>
  <si>
    <t xml:space="preserve">Інші послуги у сфері інформатизації: послуги з обробки даних, видачі сертифікатів, перевидачі до закінчення строку чинності сертифікату кваліфікованого електронного підпису та їх обслуговування (ДК 021:2015 код 72310000-1 Послуги з обробки даних) </t>
  </si>
  <si>
    <t>АКЦІОНЕРНЕ ТОВАРИСТВО "ДТЕК ДНІПРОВСЬКІ ЕЛЕКТРОМЕРЕЖІ"</t>
  </si>
  <si>
    <t>АКЦІОНЕРНЕ ТОВАРИСТВО "УКРПОШТА"</t>
  </si>
  <si>
    <t>АКЦІОНЕРНЕ ТОВАРИСТВО "УКРТЕЛЕКОМ"</t>
  </si>
  <si>
    <t>БЄЛЯКОВ ПАВЛО МИКОЛАЙОВИЧ</t>
  </si>
  <si>
    <t>БІЛАК МИКОЛА МИКОЛАЙОВИЧ</t>
  </si>
  <si>
    <t>Багатофункціональний пристрій Epson L 14150 з wi-fi та комплектом чорнил</t>
  </si>
  <si>
    <t>Бейдж на шнурку ; Килим брудозахисний 50*100 см; Килим брудозахисний ш. 1.0. м. коричневий; Мітла кругла дерев’яна ручка; Скотч клеючий 150 м. прозорий; Скотч прозорий 24*30; Дозатор для мила рідкого 0.5 л.; Дзвінок бездротовий ; Батарейка LR06AA; Граблі віяло з держаком; Засіб для плісняви ; Карниз 1.6 м. білий ; Карниз 2.0 м. білий; Карниз 2.4 м. білий; Карниз 3 м. білий; Замок врізний з ручками + мех. Секрету ; Мастика гідроізоляційна 5 кг.</t>
  </si>
  <si>
    <t>Боротьба з гризунами</t>
  </si>
  <si>
    <t>Будівельні матеріали для проведення ремонтних робіт господарським способом (ДК 021:2015: 44110000-4 - Конструкційні матеріал)</t>
  </si>
  <si>
    <t>Будівельні матеріали для проведення ремонтних робіт господарським способом (підвісна стеля) (ДК 021:2015: 44110000-4 - Конструкційні матеріал)</t>
  </si>
  <si>
    <t>ВІДОКРЕМЛЕНИЙ СТРУКТУРНИЙ ПІДРОЗДІЛ "КРИВОРІЗЬКИЙ РАЙОННИЙ ВІДДІЛ ДЕРЖАВНОЇ УСТАНОВИ "ДНІПРОПЕТРОВСЬКИЙ ОБЛАСНИЙ ЦЕНТР КОНТРОЛЮ ТА ПРОФІЛАКТИКИ ХВОРОБ МІНІСТЕРСТВА ОХОРОНИ ЗДОРОВ'Я УКРАЇНИ"</t>
  </si>
  <si>
    <t>Визначення вмісту  хлоридів у ґрунті титриметричним методом ; Визначення вмісту марганцю фотометричним методом у ґрунті; Визначення бактерій групи кишкових паличок (ЛКП) у ґрунті; Виявлення патогенних ентеробактерій у ґрунті; Визначення ентерококів у ґрунті; Визначення яєць та личинок гельмінтів, цист, ооцист кишкових патогенних найпростіших, личинок гельмінтів в осаді стічних вод, кеці, мулі, твердій фракції сільськогосподарських стоків, ґрунті, піску і твердих побутових відходах за методами Романенка, Падченка або Філоненко</t>
  </si>
  <si>
    <t>Вологе прибирання фонтану (1118 м2); Сухе прибирання фонтану (1321 м2); Сухе прибирання фонтану (675 м2); Проведення функціональних та позачергових оглядів фонтану</t>
  </si>
  <si>
    <t>Відключення шляхом закриття крану із встановленням пломби,д-р до 50 мм</t>
  </si>
  <si>
    <t>Відкриті торги з особливостями</t>
  </si>
  <si>
    <t>ГАВРИЛЕНКО АНДРІЙ ВАЛЕРІЙОВИЧ</t>
  </si>
  <si>
    <t>ГОЛЕНКО АНДРІЙ ОЛЕКСІЙОВИЧ</t>
  </si>
  <si>
    <t>Господарчі товари (ДК 021:2015: 44510000-8 Знаряддя)</t>
  </si>
  <si>
    <t>Графічні матеріали з обґрунтування площі та меж земельної ділянки з відображенням суміжних земельних ділянок і розташованих на них об’єктів на основі актуалізованої топографічної зйомки М 1:500 на електронних і паперових носіях ; Розробка проєкту землеустрою щодо відведення земельної ділянки</t>
  </si>
  <si>
    <t>Дата закінчення договору:</t>
  </si>
  <si>
    <t>Дата підписання договору:</t>
  </si>
  <si>
    <t>Демонтаж зупиночного павільйону: «вул. Центральна» по вул. Олексія Солом'яного, 1а; Демонтаж зупиночного павільйону: «вул. Кастуся Калиновського» по вул. Олексія Солом’яного, 91; Демонтаж зупиночного павільйону: «вул. Якуба Коласа» по вул. Олексія Солом’яного; Демонтаж зупиночного павільйону: "вул. Аліма Солониченка" по вул. Олексія Солом’яного, 53; Демонтаж зупиночного павільйону: «7-ма міська лікарня» по вул. Ботанічна (Маршака) (біля поліклініки)</t>
  </si>
  <si>
    <t>Демонтаж зупиночного павільйону: «ст. Рокувата» по вул. Симона Петлюри (Тимірязєва), 5; Демонтаж зупиночного павільйону: «вул. Короленка» по вул. Пляжна (Ухтомського); Демонтаж зупиночного павільйону: «вул. Короленка» по вул. Антона Ігнатченка (Короленка), 44; Демонтаж зупиночного павільйону: «вул. Пляжна» по вул. Антона Ігнатченка (Короленка), 78; Демонтаж зупиночного павільйону: «Вогник», на перехресті вул. Перлинної та вул. Романа Шухевича (Мусоргського); Демонтаж зупиночного павільйону: «вул. Кастуся Калиновського» по вул. Олексія Солом’яного</t>
  </si>
  <si>
    <t>Експлуатаційні послуги (дератизація) на об’єкті, що розташований за адресою :  50079, Дніпропетровська обл., м. Кривий Ріг, вул. Короленко, 1а  за кодом ДК 021:2015 90920000-2 - Послуги із санітарно-гігієнічної обробки приміщень</t>
  </si>
  <si>
    <t>Електрична енергія (ДК 021:2015: 09310000-5 Електрична енергія)</t>
  </si>
  <si>
    <t>Енергоносії за кодом ДК 021:2015 09120000-6 - Газове паливо: природний газ (уточнюючий код 09123000-7 – Природний газ)</t>
  </si>
  <si>
    <t>ЗАЄЦЬ КАТЕРИНА ВАЛЕНТИНІВНА</t>
  </si>
  <si>
    <t>ЗЕМЛЯНІКІН АНДРІЙ ВАЛЕРІЙОВИЧ</t>
  </si>
  <si>
    <t>ЗЕМЛЯНІКІН МИХАЙЛО АНДРІЙОВИЧ</t>
  </si>
  <si>
    <t>Загальна площа друку</t>
  </si>
  <si>
    <t>Закупівля без використання електронної системи</t>
  </si>
  <si>
    <t>Заправка БФП Samsung SL-M2870FD; Заправка БФП Canon і-Sensys MF231; Заправка принтера Canon і-Sensys LBP-6030; Заправка БФП Kyocera FS-1020 MF231; Ремонт БФП Samsung SL-M2870FD (заміна леза дозування та фото барабана); Ремонт БФП Samsung SL-M2870FD (заміна тефлонового та ризового вала ф’юзера)</t>
  </si>
  <si>
    <t xml:space="preserve">Заправка картриджа 60 гр.; Заправка картриджа 80 гр.; Відновлення картриджа </t>
  </si>
  <si>
    <t xml:space="preserve">Заправка картриджа 60 гр.; Заправка картриджа 80 гр.; Відновлення картриджа ; Відновлення картриджа ; Поточний ремонт вузла подачі транспортування паперу у БФП; Поточний ремонт вузла термозакріплення (заміна термоплівки та валу гумового); Поточний ремонт вузла подачі та транспортування принтера </t>
  </si>
  <si>
    <t>Звіт створено 1 липня о 14:25 з використанням http://zakupivli.pro</t>
  </si>
  <si>
    <t>Зошит А5 18 арк. клітинка; Зошит 24 арк. клітинка; Книга А4 офсетна 80 арк. клітинка тверда ламінована обкладинка на спіралі; Блокнот А5 80 арк. клітинка пластикова; Книга А4 офсетна 80 арк. клітинка тверда ламінована обкладинка на спіралі; Книга А4 офсетна 48 арк. клітинка</t>
  </si>
  <si>
    <t xml:space="preserve">Зупиночні павільйони </t>
  </si>
  <si>
    <t>К53/2025/67</t>
  </si>
  <si>
    <t>КОМУНАЛЬНЕ ПІДПРИЄМСТВО "АВТОБАЗА №1"</t>
  </si>
  <si>
    <t>КОМУНАЛЬНЕ ПІДПРИЄМСТВО "КРИВБАСВОДОКАНАЛ"</t>
  </si>
  <si>
    <t>КОМУНАЛЬНЕ ПІДПРИЄМСТВО "КРИВОРІЗЬКА ПРОФДЕЗІНФЕКЦІЯ" ДНІПРОПЕТРОВСЬКОЇ ОБЛАСНОЇ РАДИ"</t>
  </si>
  <si>
    <t>КОМУНАЛЬНЕ ПІДПРИЄМСТВО "НАВЧАЛЬНО-КУРСОВИЙ КОМБІНАТ" ДНІПРОПЕТРОВСЬКОЇ ОБЛАСНОЇ РАДИ"</t>
  </si>
  <si>
    <t>КОМУНАЛЬНЕ ПІДПРИЄМСТВО "ПОКРОВСЬКА ДРУКАРНЯ" КРИВОРІЗЬКОЇ МІСЬКОЇ РАДИ</t>
  </si>
  <si>
    <t>КОМУНАЛЬНЕ ПІДПРИЄМСТВО ТЕПЛОВИХ МЕРЕЖ "КРИВОРІЖТЕПЛОМЕРЕЖА"</t>
  </si>
  <si>
    <t>КП Новокахоське пасажирське комунальне підприємство "Автоцентр"</t>
  </si>
  <si>
    <t>КРЕТОВА ВАЛЕНТИНА ІГНАТІВНА</t>
  </si>
  <si>
    <t>КРИВОРІЗЬКА ФІЛІЯ ТОВАРИСТВА З ОБМЕЖЕНОЮ ВІДПОВІДАЛЬНІСТЮ «ГАЗОРОЗПОДІЛЬНІ МЕРЕЖІ УКРАЇНИ»</t>
  </si>
  <si>
    <t>КРИВОРІЗЬКИЙ МІСЬКИЙ ВІДДІЛ УПРАВЛІННЯ ПОЛІЦІЇ ОХОРОНИ В ДНІПРОПЕТРОВСЬКІЙ ОБЛАСТІ</t>
  </si>
  <si>
    <t xml:space="preserve">КУРОЧКА МАРІЯ ІВАНІВНА </t>
  </si>
  <si>
    <t>Канцелярські товари (за кодом ДК 021:2015:30190000-7 - Офісне устаткування та приладдя різне)</t>
  </si>
  <si>
    <t>Канцелярські товари (зошити) (за кодом ДК 021:2015: 22830000-7 Зошити)</t>
  </si>
  <si>
    <t>Канцелярські товари (книги ділові, книги канцелярські) (за кодом ДК 021:2015: 22810000-1 Паперові чи картонні реєстраційні журнали)</t>
  </si>
  <si>
    <t>Канцелярські товари (папір) (за кодом ДК 021:2015:30190000-7 - Офісне устаткування та приладдя різне)</t>
  </si>
  <si>
    <t>Канцелярські товари (швидкозшивачі) (за кодом ДК 021:2015:22850000-3 Швидкозшивачі та супутнє приладдя)</t>
  </si>
  <si>
    <t xml:space="preserve">Канцелярські товари (швидкозшивачі) (за кодом ДК 021:2015:22850000-3 Швидкозшивачі та супутнє приладдя) </t>
  </si>
  <si>
    <t xml:space="preserve">Квіти гвоздики (червоні висотою 50 см); Корзина з квітами (висота корзини з квітами 50 см., діаметр корзини з квітами 70 см., склад корзини: хризантема – 20 шт., гвоздики – 40 шт., гвоздика спрей – 10 шт., чіка – 10 листків) </t>
  </si>
  <si>
    <t>Книга ділова 96арк. офс. кл. тверда обкладинка «Бриск ДКВ-6» ; Книга канцелярська 96арк. офс. кл. «Бриск» ТВ-27; Книга канцелярська 48арк. офс. кл. «Gold» ТВ-21</t>
  </si>
  <si>
    <t>Код CPV</t>
  </si>
  <si>
    <t>Коломоєць Артем Леонідович</t>
  </si>
  <si>
    <t xml:space="preserve">Кольоровий багатофункціональний пристрій з комплектом чорнил (ДК 021:2015: 30230000-0 - Комп’ютерне обладнання) </t>
  </si>
  <si>
    <t>Комутатор TP-Link TL-SG108</t>
  </si>
  <si>
    <t>Комутатори (ДК 021:2015: 32420000-3 - Мережеве обладнання)</t>
  </si>
  <si>
    <t>Кр21</t>
  </si>
  <si>
    <t>Кр22</t>
  </si>
  <si>
    <t>КрФ/100/103/4-Р-НД-43/25/50</t>
  </si>
  <si>
    <t>КрФ/100/105/1/3-Р-ТД-668/25/47</t>
  </si>
  <si>
    <t>КрФ/100/105/1/3-Р-ТД-670/25/48</t>
  </si>
  <si>
    <t>КрФ/100/105/1/3-Р-ТД-781/25/46</t>
  </si>
  <si>
    <t>Криворізький міський відділ  Управління поліції охорони в Дніпропетровській області</t>
  </si>
  <si>
    <t>Крф/100/103/4-Р-НД-42/25/49</t>
  </si>
  <si>
    <t>ЛЯШЕНКО ЛІЛІЯ АНАТОЛІЇВНА</t>
  </si>
  <si>
    <t>Ламінат підлога 222/025; Лінолеум ширина 3м; Плінтус пластиковий – короб; Фарба «сніжка» 14 кг</t>
  </si>
  <si>
    <t>Лоток горизонтальний; Лоток вертикальний з передньою стінкою; Підставка для ручок металева сітка; Коректор; Корректор-ручка 10мл; Ручка масляна Buromax LINEA BM.8362-02 чорна; Набір маркерів текстових 4 кольори KLERK; Ручка масляна Buromax LINEA BM.8362-03 червона; Планінг недатований; Клей для папіру ПВА  200 г; Папір для нотаток 85мм*85мм*30мм; Папір для нотаток 85мм*85мм*400 арк. Спіраль; Папір з липким шаром 45х12 8х25 арк.; Скріпка 28 мм, уп 100шт; Скріпки 28мм 100шт кольорові заокруглі; Скоби№10 10 арк. 1000 шт.; Скоби№24/6 30 арк. 1000шт.; Файли А4 - 100 шт 40 мкр; Ніж канцелярський ; Біндер для папіру, 14 мм; Краска штемпельна синя kores; Чинка з контейнером Axent; Сегрегатор. 7 см; Клей-олівець 36г PVA; Ножиці офісні 165мм; Лінійка 30см пластикова чорна; Набір ручок кулькових 6 кольорів Economix; Дирокол; Степлер №10; Клей ПВА 40г 2 аплікатора Axent; Гумка Axent Black Pearl 1194-A; Ручка масляна Hiper Astra HO-110; Ручка кулькова Flair 1068 Volga корпус асорті; Ручка масляна автоматична BM.8363-01 Rubber Touch; Стержень до ручки; Олівець графітний НВ Axent 9009/36-21-a LA Charming; Олівець графітний НВ Axent 9009/36-22-a LA Gorgeous; Олівець графітний НВ Axent 9009/36-23-a LA Timeless; Олівець графітний НВ Axent 9003 з ластиком корпус тригранний; Олівець графітний з кристалом Kite HK24; Затиск для паперу кольоровий 19мм Axent; Конверт з кнопкою А4 Axent 1495-35-a OS Secret; Конверт з кнопкою А4 Axent 1495-32-a LA Timeless; Конверт з кнопкою А4 Axent 1495-33-a OS Spring; Папір для друку А-4 500арк.80 г/м; Точилка с контейнером автоматическая; Ручка масляна автоматична BM.8363-01; Ручка гелева с грифом Optima Financial O15637; Ручка кулькова металічна Economix E10308-24 STYLUS; Стержні для ручки кулькової; Ручка unimax fine point dlx; Стержень до ручки</t>
  </si>
  <si>
    <t>МАКСИМЕНКО ОЛЬГА ГЕННАДІЇВНА</t>
  </si>
  <si>
    <t>МАНДРИК ОКСАНА ОЛЕГІВНА</t>
  </si>
  <si>
    <t>МАРІНЦЕВА ІННА МИХАЙЛІВНА</t>
  </si>
  <si>
    <t>Марки поштові U (стандартна марка); Конверт DL 110х220 мм Білий</t>
  </si>
  <si>
    <t>Матеріали, будівельні матеріали, інвентар та інструменти для проведення ремонтних робіт господарським способом (ДК 021:2015: 44110000-4 - Конструкційні матеріали)</t>
  </si>
  <si>
    <t>Миючі та дезінфікуючі засоби (ДК 021:2015: 39830000-9 - Продукція для чищення)</t>
  </si>
  <si>
    <t>Мобільні телефони (ДК 021:2015: 32250000-0 Мобільний телефон)</t>
  </si>
  <si>
    <t>НОВАК МАРИНА ЮРІЇВНА</t>
  </si>
  <si>
    <t xml:space="preserve">Навчання ОП, Загальний курс з питань охорони праці, НПАОП 0.00-4. 12-05; Навчання посадових осіб з питань пожежної безпеки </t>
  </si>
  <si>
    <t>Навчання з питань охорони праці (ДК 021:2015: 80550000-4 Послуги з професійної підготовки у сфері безпеки).</t>
  </si>
  <si>
    <t>Навчання і перевірка знань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 (чергове) з отриманням посвідчення установленого зразка (ДК 021:2015: 8051 – Послуги з професійної підготовки спеціалістів).</t>
  </si>
  <si>
    <t>Навчання і перевірка знань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 (чергове) з отриманням посвідчення установленого зразка (ДК 021:2015: 80510000-2 Послуги з професійної підготовки спеціалістів).</t>
  </si>
  <si>
    <t xml:space="preserve">Надання веб-хостінгу та хостінгу електронної пошти </t>
  </si>
  <si>
    <t>Надання інформаційних послуг веб-хостінгу (ДК 021:2015:72410000-7 - Послуги провайдерів)</t>
  </si>
  <si>
    <t xml:space="preserve">Надання інформаційних послуг веб-хостінгу (ДК 021:2015:72410000-7 - Послуги провайдерів) </t>
  </si>
  <si>
    <t>Надання інформаційних послуг: веб-хостінгу та хостінгу електронної пошти (ДК 021:2015:72410000-7 - Послуги провайдерів)</t>
  </si>
  <si>
    <t>Надання інформаційних послуг: обслуговування  веб-сайту (ДК 021:2015: 72250000-2 - Послуги, пов’язані із системами та підтримкою)</t>
  </si>
  <si>
    <t>Немає лотів</t>
  </si>
  <si>
    <t>Номер договору</t>
  </si>
  <si>
    <t>ОКСЮК СЕРГІЙ МИКИТОВИЧ</t>
  </si>
  <si>
    <t>Обробка даних та формування кваліфікованого сертифікату відкритого ключа; Постачання КП «Програмний комплекс «Варта» з правом використання кваліфікованого сертифікату електронного підпису</t>
  </si>
  <si>
    <t>Обробка даних та формування кваліфікованого сертифікату відкритого ключа; Постачання КП «Програмний комплекс «Варта» кваліфікованого сертифікату електронного підпису</t>
  </si>
  <si>
    <t>ПАТИНКО ЮРІЙ СЕРГІЙОВИЧ</t>
  </si>
  <si>
    <t>ПЕРЕКОПСЬКИЙ ЄВГЕН ІГОРОВИЧ</t>
  </si>
  <si>
    <t>ПП КІРАСА</t>
  </si>
  <si>
    <t>ПРИВАТНЕ АКЦІОНЕРНЕ ТОВАРИСТВО "КИЇВСТАР"</t>
  </si>
  <si>
    <t>ПРИВАТНЕ ПІДПРИЄМСТВО "ДЕРОДЕЗ"</t>
  </si>
  <si>
    <t>ПРИВАТНЕ ПІДПРИЄМСТВО "КАІ"</t>
  </si>
  <si>
    <t>Пакети для сміття  Фрекен Бок LD 240 л.; Засіб для миття Klee унфіверсал.1450 мл.; Освіжувач Airwick автоматич.аерозольн.; Мішок господарський 55*100 70 кг.; Рушник паперовий Premio Grande Хl</t>
  </si>
  <si>
    <t>Пакети для сміття 35 л., 100 шт/уп; Туалетний папір; Крем-мило для рук 4 л.; Мило господарське рідке 5 л.; Рукавички гумові ; Засіб чистящий доместос ; Рушник паперовий 2 шт/уп.</t>
  </si>
  <si>
    <t>Папір А-4 «Paper One Copier» 500арк.(клас С)</t>
  </si>
  <si>
    <t>Перевірка рівня олії, перевірка рівня олії в картер, долив; Перевірка та обслуговування АКБ, заряджання АКБ  ( у разі зняття АКБ на зарядку –встановлення підмінного АКБ); Перевірка всіх систем електростанції на відсутність витоків; Перевірка зусилля затягування кріплення.Перевірка обтискання кожної деталі кріплення двигуна генератора.; Очищення від пилу та бруду.; Перевірка функціонування та індикації системи управління; Перевірка рівня палива ( у разі недостатнього рівня – долив); Перевірка забрудненості повітряного фільтра, очищення; Запуск двигуна установки, прогрівання його до необхідного теплового значення, перевірка основних параметрів роботи ДГУ на холостому режимі; Запуск двигуна установки, прогрівання його до необхідного теплового значення, перевірка основних параметрів роботи ДГУ під навантаженням; Налаштування вихідної напруги генератора; Підтягування контактів електричної частини генератора; Перевірка кріплення резинових патрубків генератора</t>
  </si>
  <si>
    <t>Переможець (назва)</t>
  </si>
  <si>
    <t>Пилосос (ДК 021:2015: 39710000-2 Електричні побутові прилади)</t>
  </si>
  <si>
    <t>Пилосос з мішком VOX SL – 124 B 2400 Вт / 400 Вт; Пилосос з мішком сastle cw – 107 2400 Вт / 400 Вт</t>
  </si>
  <si>
    <t>Послуга з благоустрою населених пунктів: проведення незалежної оцінки вартості елементів дитячих, спортивних майданчиків</t>
  </si>
  <si>
    <t>Послуга на право користування комп’ютерною програмою «АІС «Місцеві бюджети рівня розпорядника бюджетних коштів» (виконком) ; Послуга на право користування комп’ютерною програмою «АІС «Місцеві бюджети рівня розпорядника бюджетних коштів» (УПСЗН); Послуга на право користування комп’ютерною програмою «АІС «Місцеві бюджети рівня міста, району» (фінансовий відділ виконкому)</t>
  </si>
  <si>
    <t>Послуга із стандартного приєднання до електричних мереж від 16 кВт</t>
  </si>
  <si>
    <t>Послуга інтернет-провайдера за користування Інтернетом, за кодом ДК 021:2015 – 72410000-7 «Послуги провайдерів» за тарифом «П'ятсот+»</t>
  </si>
  <si>
    <t xml:space="preserve">Послуга інтернет-провайдера за користування Інтернетом, за кодом ДК 021:2015 – 72410000-7 «Послуги провайдерів» за тарифом «Спеціальний +»
; Послуга інтернет-провайдера за користування Інтернетом, за кодом ДК 021:2015 – 72410000-7 «Послуги провайдерів» за тарифом «Спеціальний +»
</t>
  </si>
  <si>
    <t xml:space="preserve">Послуга, пов’язана з радіочастотним моніторингом та забезпечення ЕМС РЕЗ (РО) для мереж радіозв’язку технологічних користувачів радіочастотного ресурсу (спектру) </t>
  </si>
  <si>
    <t xml:space="preserve">Послуги з адміністрування (обслуговування) програмного забезпечення (ДК 021:2015:72260000-5 – «Послуги пов’язані з програмним забезпеченням») </t>
  </si>
  <si>
    <t>Послуги з адміністрування (обслуговування) програмного забезпечення: технічна підтримка програмного продукту «Електронна система оцінки якості надання послуг» ДК 021: 2015 – 72260000-5 Послуги, пов’язані з програмним забезпеченням</t>
  </si>
  <si>
    <t>Послуги з адміністрування (обслуговування) програмного забезпечення: технічна підтримка раніше придбаних примірників програмного продукту «КАІ-Документообіг ДК 021: 2015 – 72260000-5 Послуги, пов’язані з програмним забезпеченням</t>
  </si>
  <si>
    <t>Послуги з благоустрою населених пунктів (розробка робочого проєкту фонтану «Каскад») (ДК 021:2015 71320000-7 Послуги з інженерного проектування)</t>
  </si>
  <si>
    <t xml:space="preserve">Послуги з благоустрою населених пунктів (розробка робочого проєкту фонтану «Каскад») (ДК 021:2015 71320000-7 Послуги з інженерного проектування) </t>
  </si>
  <si>
    <t>Послуги з благоустрою населених пунктів: проведення незалежної оцінки вартості елементів дитячих, спортивних майданчиків (ДК 021:2015: 71310000-4 - Консультаційні послуги у галузях інженерії та будівництва).</t>
  </si>
  <si>
    <t xml:space="preserve">Послуги з благоустрою населених пунктів: технічного обслуговування газового обладнання (відключення шляхом закриття крану із встановленням пломби,д-р до 50 мм) за адресами: м. Кривий Ріг, вул. Музейна, пл. Козака Шрама; м. Кривий Ріг, вул. Івана Сірка, б. б.26 та 28; м. Кривий Ріг, вул. Сергія Колачевського, біля ш. Козацька,(код ДК 021:2025:50530000-9 Послуги з ремонту і технічного обслуговування техніки) </t>
  </si>
  <si>
    <t xml:space="preserve">Послуги з благоустрою населених пунктів: технічного обслуговування газового обладнання (підключення шляхом відкриття крану із зняттям пломби,д-р до 50 мм) за адресами: м. Кривий Ріг, вул. Музейна, пл. Козака Шрама; м. Кривий Ріг, вул. Івана Сірка, б. б.26 та 28; м. Кривий Ріг, вул. Сергія Колачевського, біля ш. Козацька,(код ДК 021:2025:50530000-9 Послуги з ремонту і технічного обслуговування техніки) </t>
  </si>
  <si>
    <t>Послуги з обслуговування  веб-сайту</t>
  </si>
  <si>
    <t>Послуги з обслуговування автомобільним транспортом (перевезення груп дітей до дитячих закладів відпочинку та оздоровлення) (ДК 021:2015 - 60140000-1 - Нерегулярні пасажирські перевезення) (надалі - Послуги).</t>
  </si>
  <si>
    <t>Послуги з обслуговування автомобільним транспортом (транспортні послуги)(ДК 021:2015 60170000-0 Прокат пасажирських транспортних засобів із водієм)</t>
  </si>
  <si>
    <t xml:space="preserve">Послуги з обслуговування автомобільним транспортом (транспортні послуги)(ДК 021:2015 60170000-0 Прокат пасажирських транспортних засобів із водієм)
</t>
  </si>
  <si>
    <t>Послуги з обслуговування протипожежної сигналізації</t>
  </si>
  <si>
    <t xml:space="preserve">Послуги з обслуговування протипожежної сигналізації, згідно коду ДК 021:2015 -75250000-3-Послуги пожежних і рятувальних служб </t>
  </si>
  <si>
    <t>Послуги з оренди металевого контейнера (нового зразка) ємністю 1,1 м3 для збирання твердих побутових відходів</t>
  </si>
  <si>
    <t>Послуги з оренди металевого контейнера (нового зразка) ємністю 1.1 м3 для збирання твердих побутових відходів</t>
  </si>
  <si>
    <t>Послуги з оренди металевого контейнера (нового зразка) ємністю 1.1 м3 для збирання твердих побутових відходів (ДК 021:2015 44613700-7 Контейнери для сміття)</t>
  </si>
  <si>
    <t>Послуги з оформлення права користування земельної ділянки за об’єктами нерухомого майна, а саме: вул. Квіткова, 29А, вул. Алли Горської (Бірюзова), 117А, вул. Квіткова, 3. (ДК 021:2015 71250000-5 - Архітектурні, інженерні та геодезичні послуги)</t>
  </si>
  <si>
    <t>Послуги з охорони приміщень та заходи із захисту цих приміщень (ДК 021:2015-79710000-4 Охоронні послуги)</t>
  </si>
  <si>
    <t>Послуги з передавання даних і повідомлень (електронні комунікаційні послуги), код ДК 64210000-1 Послуги телефонного зв’язку та передачі даних, а також послуги, пов'язані технологічно з електронними комунікаційними послугами</t>
  </si>
  <si>
    <t>Послуги з переплетення документів (ДК 021:2015:79970000-4 Видавничі послуги)</t>
  </si>
  <si>
    <t>Послуги з переплетення документів (бумвініл)</t>
  </si>
  <si>
    <t xml:space="preserve">Послуги з поводження з твердими побутовими відходами </t>
  </si>
  <si>
    <t>Послуги з поводження з твердими побутовими відходами (ДК 021:2015 90510000-5 Утилізація/видалення сміття та поводження зі сміттям)</t>
  </si>
  <si>
    <t>Послуги з поточного ремонту та обслуговування комп’ютерної та організаційної техніки (код ДК 021:2015: 50310000-1 - Технічне обслуговування і ремонт офісної техніки)</t>
  </si>
  <si>
    <t xml:space="preserve">Послуги з поточного ремонту та обслуговування комп’ютерної та організаційної техніки (код ДК 021:2015: 50310000-1 - Технічне обслуговування і ремонт офісної техніки) </t>
  </si>
  <si>
    <t>Послуги з підвищення кваліфікації з військового обліку (ДК 021:2015 80570000-0 -«Послуги з професійної підготовки у сфері підвищення кваліфікації»)</t>
  </si>
  <si>
    <t>Послуги з розподілу електричної енергії (ДК 021:2015 65310000-9 Розподіл електричної енергії)</t>
  </si>
  <si>
    <t>Послуги з розподілу природного газу (ДК 021:2015 65210000-8 Розподіл газу)</t>
  </si>
  <si>
    <t>Послуги з технічного обслуговування газопроводів та споруд на них (код ДК 021:2025:50530000-9 "Послуги з ремонту і технічного обслуговування техніки ") за адресою: "Стелла на лінії вогню" (місце боїв з фашистами та братська могила) з меморіальним кладовищем радянських воїнів та мирних жителів- жертв фашизму на вул. Сергія Колачевського (біля ш. Козацька)</t>
  </si>
  <si>
    <t>Послуги з технічного обслуговування газопроводів та споруд на них (код ДК 021:2025:50530000-9 "Послуги з ремонту і технічного обслуговування техніки ") за адресою: Братська могила воїнів-визволителів м. Кривого Рогу на вул. Івана Сірка (біля буд. 26 та 28)</t>
  </si>
  <si>
    <t>Послуги з технічного обслуговування газопроводів та споруд на них (код ДК 021:2025:50530000-9 "Послуги з ремонту і технічного обслуговування техніки ") за адресою: Братська могила радянських воїнів на вул. Музейній, пл. Козака Шрама (пл. 40-річчя Перемоги)(біля КЗШ І-ІІІ ступенів №40 Криворізької місткої ради)</t>
  </si>
  <si>
    <t>Послуги з технічного обслуговування обладнання (послуги з повірки лічильників)(ДК 021:2015  50410000-2 - Послуги з ремонту і технічного обслуговування вимірювальних, випробувальних і контрольних приладів)</t>
  </si>
  <si>
    <t>Послуги з технічного обслуговування обладнання (послуги з технічного обслуговування приладу обліку теплової енергій з наданням архівних звітів до КПТМ «Криворіжтепломережа») за кодом 50410000-2 - Послуги з ремонту і технічного обслуговування вимірювальних, випробувальних і контрольних приладів</t>
  </si>
  <si>
    <t>Послуги з технічного обслуговування обладнання (послуги з технічного обслуговування приладу обліку теплової енергій з наданням архівних звітів до КПТМ «Криворіжтепломережа») за кодом 50410000-2 - Послуги з ремонту і технічного обслуговування вимірювальних, випробувальних і контрольних приладів, Термін надання послуг: січень-березень 2025 р. та жовтень-грудень 2025 р. 
В тому числі, щомісячне зняття показників лічильників  01.01-31.03. 2025 р. та з 01.10 по 31.12.2025 р.</t>
  </si>
  <si>
    <t>Послуги з технічного обслуговування обладнання (послуги з технічного обслуговування індивідуального теплового пункту (ІТП)) за кодом ДК 021:2015: 50720000-8 Послуги з ремонту і технічного обслуговування систем центрального опалення)</t>
  </si>
  <si>
    <t>Послуги з технічного обслуговування обладнання (послуги з технічного обслуговування індивідуального теплового пункту (ІТП)) за кодом ДК 021:2015: 50720000-8 Послуги з ремонту і технічного обслуговування систем центрального опалення); Послуги з технічного обслуговування обладнання (послуги з технічного обслуговування індивідуального теплового пункту (ІТП)) за кодом ДК 021:2015: 50720000-8 Послуги з ремонту і технічного обслуговування систем центрального опалення)</t>
  </si>
  <si>
    <t xml:space="preserve">Послуги з технічного обслуговування обладнання: джерела резервного живлення (дизельні генератори типу Fe Power, 28 кВт) (35 KVA))) (ДК 021:2015: 50530000-9 Послуги з ремонту і технічного обслуговування техніки). </t>
  </si>
  <si>
    <t>Послуги з технічного обслуговування та утримання  належному стані внутрішніх мереж теплопостачання (промивки системи опалення та гідравлічне випробовування) (ДК 021:2015: 50720000-8 Послуги з ремонту і технічного обслуговування систем центрального опалення)</t>
  </si>
  <si>
    <t>Послуги з технічного обслуговування та утримання  належному стані внутрішніх мереж теплопостачання (промивки системи опалення її гідравлічне випробовування, повірка манометрів та термометрів)</t>
  </si>
  <si>
    <t>Послуги з технічного обслуговування та утримання  належному стані внутрішніх мереж теплопостачання (промивки системи опалення її гідравлічне випробовування, повірка манометрів та термометрів) (ДК 021:2015: 50720000-8 Послуги з ремонту і технічного обслуговування систем центрального опалення)</t>
  </si>
  <si>
    <t>Послуги з управління з твердими побутовими відходами</t>
  </si>
  <si>
    <t>Послуги з управління з твердими побутовими відходами (ДК 021:2015 90510000-5 Утилізація/видалення сміття та поводження зі сміттям)</t>
  </si>
  <si>
    <t>Послуги з утримання модульних тимчасових та інших споруд для укриття населення, що перебувають у межах Тернівського району (ДК 021:2015: 90910000-9 - Послуги з прибирання)</t>
  </si>
  <si>
    <t>Послуги з централізованого водовідведення за ДК 021:2015:90430000-0 Послуги з відведення стічних вод (послуги з централізованого водовідведення) до межі балансової належності мереж</t>
  </si>
  <si>
    <t>Послуги з централізованого водопостачання за ДК 021:2015:65110000-7-Розподіл води (централізоване водопостачання) до межі балансової належності мереж</t>
  </si>
  <si>
    <t>Послуги зв’язку (послуги мобільного зв’язку) +380676762319 Smart+; Послуги зв’язку (послуги мобільного зв’язку) +380970351010 Smart
; Послуги зв’язку (послуги мобільного зв’язку) +380975033528 Бізнес UA мета
; Послуги зв’язку (послуги мобільного зв’язку) +380674336786 Бізнес UA мета</t>
  </si>
  <si>
    <t>Послуги зв’язку (послуги мобільного зв’язку)(ДК 021:2015 - 64210000-1 - Послуги телефонного зв’язку та передачі даних)</t>
  </si>
  <si>
    <t xml:space="preserve">Послуги приєднання електроустановок об’єкта Замовника за рахунок видатків із благоустрою населених пунктів (ДК 021:2015: 45310000-3 - Електромонтажні роботи) </t>
  </si>
  <si>
    <t>Послуги із благоустрою населених пунктів ( поточний ремонт елементів дитячого спортивно - ігрового майданчика по вул. Алли Горської, буд.6).)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</si>
  <si>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(Охорона зони відпочинку біля води на вулиці Ботанічній (Маршака))(ДК 021:2015: 79710000-4 Охоронні послуги)</t>
  </si>
  <si>
    <t>Послуги із благоустрою населених пунктів (виготовлення висновків з обстеження та оцінки технічного стану громадської вбиральні) (ДК 021:2015: 71630000-3 Послуги з технічного огляду та випробовувань).</t>
  </si>
  <si>
    <t xml:space="preserve">Послуги із благоустрою населених пунктів (виготовлення висновків з обстеження та оцінки технічного стану громадської вбиральні) (ДК 021:2015: 71630000-3 Послуги з технічного огляду та випробовувань).
</t>
  </si>
  <si>
    <t xml:space="preserve">Послуги із благоустрою населених пунктів (виготовлення висновків з обстеження та оцінки технічного стану зупиночних правільонів) </t>
  </si>
  <si>
    <t>Послуги із благоустрою населених пунктів (виготовлення висновків з обстеження та оцінки технічного стану зупиночних правільонів) (ДК 021:2015: 71630000-3 Послуги з технічного огляду та випробовувань).</t>
  </si>
  <si>
    <t>Послуги із благоустрою населених пунктів (демонтаж зупиночних павільйонів)(ДК 021:2015 45110000-1 - Руйнування та знесення будівель і земляні роботи).</t>
  </si>
  <si>
    <t>Послуги із благоустрою населених пунктів (ліквідація несанкціонованих звалищ сміття на територіях загального користування, що перебувають у межах району) (ДК 021:2015 90510000-5 Утилізація/видалення сміття та поводження зі сміттям)</t>
  </si>
  <si>
    <t>Послуги із благоустрою населених пунктів (ліквідація несанкціонованих звалищ сміття на територіях загального користування, що перебувають у межах району)(ДК 021:2015 90510000-5 Утилізація/видалення сміття та поводження зі сміттям)</t>
  </si>
  <si>
    <t>Послуги із благоустрою населених пунктів (поточний ремонт громадського туалету в зоні відпочинку біля води на вул. Ботанічна (Маршака) (Тернівський район)) (ДК 021:2015 50760000-0 - Ремонт і технічне обслуговування громадських вбиралень).</t>
  </si>
  <si>
    <t>Послуги із благоустрою населених пунктів (поточний ремонт громадської вбиральні біля нежитлової будівлі по вул. Героїв Маріуполя, 71 (Тернівський район)) (ДК 021:2015 50760000-0 - Ремонт і технічне обслуговування громадських вбиралень).</t>
  </si>
  <si>
    <t>Послуги із благоустрою населених пунктів (поточний ремонт дитячого майданчика на вул. Володимира Черкасова, 10)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</si>
  <si>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дитячого майданчика на вул. Музейна,1)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</si>
  <si>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дитячого майданчика на вул. Сергія Колачевського (у сквері « Пори року»))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</si>
  <si>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 майданчика по вул. Пляжна, буд. 23)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</si>
  <si>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майданчика з інклюзивними формами у парку «Північний»)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</si>
  <si>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майданчика з інклюзивними формами у парку Північний)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</si>
  <si>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майданчика по вул Пляжна,23) (ДК 021:2015 50870000-4 Послуги з ремонту і технічного обслуговування обладнання для ігрових майданчиків)</t>
  </si>
  <si>
    <t xml:space="preserve">Послуги із благоустрою населених пунктів (поточний ремонт елементів дитячого майданчика по вул Пляжна,23) (ДК 021:2015 50870000-4 Послуги з ремонту і технічного обслуговування обладнання для ігрових майданчиків)
</t>
  </si>
  <si>
    <t>Послуги із благоустрою населених пунктів (поточний ремонт елементів дитячого майданчика по вул. Ботанічна (Маршака), 1в)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</si>
  <si>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майданчика по вул. Ботанічна 1в)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</si>
  <si>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майданчика по вул. Ботанічна, 1в)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</si>
  <si>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майданчика, розташованного по вул. Володимира Черкасова, 23)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</si>
  <si>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спортивно - ігрового майданчика по вул. Алли Горської, буд.6).)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</si>
  <si>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спортивно- ігрового майданчика по вул. Андрія Божка, буд. 26)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</si>
  <si>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спортивно- ігрового майданчика по вул. Андрія Божка, буд.2)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</si>
  <si>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спортивно- ігрового майданчика по вул. Андрія Божка, буд.29)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</si>
  <si>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спортивно- ігрового майданчика по вул. Ботанічна, буд. 15)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</si>
  <si>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спортивно- ігрового майданчика по вул. Володимира Терещенка, буд. 30)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</si>
  <si>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спортивно- ігрового майданчика по вул. Сергія Колачевського, буд. 111)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</si>
  <si>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спортивно-ігрового майданчика по вул. Володимира Черкасова, буд.23)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</si>
  <si>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спортивно-ігрового майданчика по вул. Сергія Колачевського, буд.105)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</si>
  <si>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спортивно-ігрового майданчика по вул. Сергія Колачевського, буд.55 (міська лікарня №8)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</si>
  <si>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спортивно-ігрового майданчика по вул. Сергія Колачевського, буд.55 (міська лікарня №8)).</t>
  </si>
  <si>
    <t>Послуги із благоустрою населених пунктів (поточний ремонт елементів дитячого ігрового майданчика по вул. Героїв Маріуполя, буд.8)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</si>
  <si>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дитячого ігрового майданчика по вул. Квіткова, буд.26) (ДК 021:2015 50870000-4 Послуги з ремонту і технічного обслуговування обладнання для ігрових майданчиків)</t>
  </si>
  <si>
    <t xml:space="preserve">Послуги із благоустрою населених пунктів (поточний ремонт елементів дитячого ігрового майданчика по вул. Квіткова, буд.26) (ДК 021:2015 50870000-4 Послуги з ремонту і технічного обслуговування обладнання для ігрових майданчиків) </t>
  </si>
  <si>
    <t xml:space="preserve">Послуги із благоустрою населених пунктів (поточний ремонт елементів дитячого ігрового майданчика по вул. Пляжна, буд.8) (ДК 021:2015 50870000-4 Послуги з ремонту і технічного обслуговування обладнання для ігрових майданчиків) </t>
  </si>
  <si>
    <t xml:space="preserve">Послуги із благоустрою населених пунктів (поточний ремонт елементів дитячого ігрового майданчика по вул. Сергія Колачевського, буд.109) (ДК 021:2015 50870000-4 Послуги з ремонту і технічного обслуговування обладнання для ігрових майданчиків) </t>
  </si>
  <si>
    <t>Послуги із благоустрою населених пунктів (поточний ремонт елементів ігрового  майданчика по вул. Добровольців, буд.16)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</si>
  <si>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елементів ігрового майданчика по вул. Героїв Маріуполя, буд.68)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</si>
  <si>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комплекту дитячого ігрового майданчика № 1 (перехрестя вул. Новопавлівська (Ползунова) та вул. Аристотеля) (ДК 021:2015 50870000-4 Послуги з ремонту і технічного обслуговування обладнання для ігрових майданчиків)</t>
  </si>
  <si>
    <t xml:space="preserve">Послуги із благоустрою населених пунктів (поточний ремонт комплекту дитячого ігрового майданчика № 1 (перехрестя вул. Новопавлівська (Ползунова) та вул. Аристотеля) (ДК 021:2015 50870000-4 Послуги з ремонту і технічного обслуговування обладнання для ігрових майданчиків)
</t>
  </si>
  <si>
    <t>Послуги із благоустрою населених пунктів (поточний ремонт комплекту дитячого ігрового майданчика №2 (вул. Центральна,23))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</si>
  <si>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спортивно-ігрового комплексу на вул. Сергія Колачевського( між будинками 28 та 30)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</si>
  <si>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ігрових та спортивних елементів у сквері «Вогник» по вул. Симона Петлюри, буд.28)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</si>
  <si>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(поточний ремонт ігрового майданчика з малими архітектурними формами в районному парку «Північний» (Тернівський район) (перехрестя вул. Володимира Черкасова та вул. Володимира Терещенка)) (ДК 021:2015 50870000-4 Послуги з ремонту і технічного обслуговування обладнання для ігрових майданчиків)</t>
  </si>
  <si>
    <t>Послуги із благоустрою населених пунктів (розробка схем організації дорожнього руху)(ДК 021:2015: 71320000-7 - Послуги з інженерного проектування)</t>
  </si>
  <si>
    <t>Послуги із благоустрою населених пунктів (утримання (прибирання) громадських вбиралень)(ДК 021:2015 90910000-9 - Послуги з прибирання)</t>
  </si>
  <si>
    <t>Послуги із благоустрою населених пунктів (утримання (прибирання) зони відпочинку біля води на вулиці Ботанічній (Маршака))(ДК 021:2015 90610000-6 Послуги з прибирання та підмітання вулиць)</t>
  </si>
  <si>
    <t>Послуги із благоустрою населених пунктів (утримання (прибирання) пам’ятників та братських могил)(ДК 021:2015 90610000-6 Послуги з прибирання та підмітання вулиць).</t>
  </si>
  <si>
    <t>Послуги із благоустрою населених пунктів (утримання зупиночних павільйонів на зупинках громадського транспорту)(ДК 021:2015 90610000-9 Послуги з прибирання та підмітання вулиць)</t>
  </si>
  <si>
    <t>Послуги із благоустрою населених пунктів (утримання територій загального користування, що перебувають у межах Тернівського району (прибирання випадкового сміття))(ДК 021:2015 90610000-6 Послуги з прибирання та підмітання вулиць)</t>
  </si>
  <si>
    <t>Послуги із благоустрою населених пунктів (утримання територій загального користування, що перебувають у межах району (очищення урн від сміття))( ДК 021:2015: 90910000-9 - Послуги з прибирання)</t>
  </si>
  <si>
    <t>Послуги із благоустрою населених пунктів (утримання територій загального користування, що перебувають у межах району (поза межами житлових будинків))(ДК 021:2015 90610000-6 Послуги з прибирання та підмітання вулиць).</t>
  </si>
  <si>
    <t>Послуги із благоустрою населених пунктів (утримання територій загального користування, що перебувають у межах району (покіс))(ДК 021:2015: 77310000-6 Послуги з озеленення територій та утримання зелених насаджень).</t>
  </si>
  <si>
    <t>Послуги із благоустрою населених пунктів (утримання територій загального користування, що перебувають у межах району з розміщеними на ній гральними формами)(ДК 021:2015 90610000-6 Послуги з прибирання та підмітання вулиць)</t>
  </si>
  <si>
    <t>Послуги із благоустрою населених пунктів (утримання фонтану «Каскад») (ДК 021:2015:65130000-3 Експлуатування систем водопостачання).</t>
  </si>
  <si>
    <t xml:space="preserve">Послуги із благоустрою населених пунктів: послуги з поводження (перевезення, захоронення) з відходами (твердими побутовими) </t>
  </si>
  <si>
    <t>Послуги із благоустрою населених пунктів: послуги з поводження (перевезення, захоронення) з відходами (твердими побутовими) (ДК 021:2015 90510000-5 Утилізація/видалення сміття та поводження зі сміттям)</t>
  </si>
  <si>
    <t xml:space="preserve">Послуги із благоустрою населених пунктів: послуги з управління (перевезення, захоронення) з відходами (твердими побутовими) </t>
  </si>
  <si>
    <t>Послуги із благоустрою населених пунктів: послуги з управління (перевезення, захоронення) з відходами (твердими побутовими) (ДК 021:2015 90510000-5 Утилізація/видалення сміття та поводження зі сміттям)</t>
  </si>
  <si>
    <t>Послуги інтернет-провайдеру за користування Інтернетом, за кодом ДК 021:2015 – 72410000-7 Послуги провайдерів</t>
  </si>
  <si>
    <t>Поштові марки, конверти для відправлення службової кореспонденції (код ДК 021:2015 224100007- марки)</t>
  </si>
  <si>
    <t>Предмет закупівлі</t>
  </si>
  <si>
    <t>Придбання та встановлення зупиночних павільйонів на зупинках громадського транспорту за рахунок видатків із благоустрою населених пунктів (ДК 021:2015 44210000-5 - Конструкції та їх частини)</t>
  </si>
  <si>
    <t>Приміщення Управління праці та соціального захисту населення (коридори 1 та 2 поверхів); Генератор для безперебійного електропостачання будівлі управління праці та соціального захисту населення (розташований біля будівлі управління праці та соціального захисту населення виконавчого комітету Тернівської районної у місті ради)</t>
  </si>
  <si>
    <t>Приміщення гаражів ; Приміщення №126 Виконавчого комітету Тернівської районної у місті ради; Приміщення №127 Виконавчого комітету Тернівської районної у місті ради; Приміщення №128 Виконавчого комітету Тернівської районної у місті ради; Приміщення 1 поверху Виконавчого комітету Тернівської районної у місті ради (з №25 по №53); Генератор для безперебійного електропостачання будівлі виконавчого комітету (розташований біля будівлі виконавчого комітету Тернівської районної у місті ради)</t>
  </si>
  <si>
    <t>Природний газ</t>
  </si>
  <si>
    <t>Продукція призначена для проведення протокольних заходів (корзина з квітами, квіти) за кодом ДК 021:2015 – 03120000-8 Продукція рослинництва, у тому числі тепличного)</t>
  </si>
  <si>
    <t>Підвісна стеля «Лагуна» 595*595*7</t>
  </si>
  <si>
    <t>Підключення шляхом відкриття крану із зняттям пломби,д-р до 50 мм)</t>
  </si>
  <si>
    <t>Підмітання твердого покриття, прибирання випадкового сміття, очищення урн та вивезення сміття, вологе протирання гранітних плит, прибирання травостою на мощенні в місцях проведення заходів; Прополювання (видалення) трави з плитки ручним способом та прибирання травостою на мощенні в місцях проведення заходів. Вивезення сміття. Обробка території гербіцидами</t>
  </si>
  <si>
    <t>Пісок для територій загального користування, під малими гральними формами та дитячими майданчиками, за рахунок видатків із благоустрою населених пунктів (ДК 021:2015 - 14210000-6 - Гравій, пісок, щебінь і наповнювачі)</t>
  </si>
  <si>
    <t xml:space="preserve">Пісок для територій загального користування, під малими гральними формами та дитячими майданчиками, за рахунок видатків із благоустрою населених пунктів (ДК 021:2015 - 14210000-6 - Гравій, пісок, щебінь і наповнювачі)
</t>
  </si>
  <si>
    <t>РОМАНЕНКО НАТАЛЯ ОЛЕГІВНА</t>
  </si>
  <si>
    <t>Розгляд та аналіз заявочних документів про надання дозволу на експлуатацію РЕЗ, що не потребує розрахунків ЕМС (розгляд декларації про забезпечення  ЕМС РО): короткохвильового, ультракороткохвильового, транкінгового, супутникового радіозв’язку, радіозв’язку передавання даних, берегових та суднових станцій, радіотелеметрії охоронних і пожежних систем, радіотелеметрії та радіодистанційного керування, індуктивних радіозастосувань, мультимедійного, мультисервісного, широкосмугового радіодоступу, радіорелейного зв’язку, цифрової безпроводної телефонії мереж радіозв’язку в системі з фіксованим абонентським радіодоступом стандарту DECT (РЕЗ (РО))</t>
  </si>
  <si>
    <t>Санітарно-гігієнічні товари та поліетиленова продукція для пакування відходів (ДК 021:2015: 19640000-4 - Поліетиленові мішки та пакети для сміття)</t>
  </si>
  <si>
    <t>Світильник LED 36W вбудований 595*595</t>
  </si>
  <si>
    <t>Світильники (ДК 021:2015: 31520000-7 Світильники та освітлювальна арматура)</t>
  </si>
  <si>
    <t>Статус договору</t>
  </si>
  <si>
    <t>Сума договору</t>
  </si>
  <si>
    <t>Сходовий електричний гусеничний підйомник для інвалідного візка MIRID 11 C</t>
  </si>
  <si>
    <t>Сходовий підйомник для інвалідного візка (ДК 021:2015: 42410000-3 - Підіймально-транспортувальне обладнання)</t>
  </si>
  <si>
    <t>ТКАЧОВ АНТОН ГРИГОРОВИЧ</t>
  </si>
  <si>
    <t>ТОВАРИСТВО З ОБМЕЖЕНОЮ ВІДПОВІДАЛЬНІСТЮ "ГАЗЕНЕРГО-ТРЕЙД"</t>
  </si>
  <si>
    <t>ТОВАРИСТВО З ОБМЕЖЕНОЮ ВІДПОВІДАЛЬНІСТЮ "ДРУК-КР"</t>
  </si>
  <si>
    <t>ТОВАРИСТВО З ОБМЕЖЕНОЮ ВІДПОВІДАЛЬНІСТЮ "ЕКОСПЕЦТРАНС"</t>
  </si>
  <si>
    <t>ТОВАРИСТВО З ОБМЕЖЕНОЮ ВІДПОВІДАЛЬНІСТЮ "МАКСПРОЕКТ"</t>
  </si>
  <si>
    <t>ТОВАРИСТВО З ОБМЕЖЕНОЮ ВІДПОВІДАЛЬНІСТЮ "НАВЧАЛЬНО-КОНСУЛЬТАЦІЙНИЙ ЦЕНТР "ПРОФІТЕХ"</t>
  </si>
  <si>
    <t>ТОВАРИСТВО З ОБМЕЖЕНОЮ ВІДПОВІДАЛЬНІСТЮ "НЕОКОМ ХХІ"</t>
  </si>
  <si>
    <t>ТОВАРИСТВО З ОБМЕЖЕНОЮ ВІДПОВІДАЛЬНІСТЮ "ТЕЛЕРАДІОКОМПАНІЯ "КАБЕЛЬНЕ ТЕЛЕБАЧЕННЯ"</t>
  </si>
  <si>
    <t>ТОВАРИСТВО З ОБМЕЖЕНОЮ ВІДПОВІДАЛЬНІСТЮ "ТОПАЛЬЯНСБУД"</t>
  </si>
  <si>
    <t>ТОВАРИСТВО З ОБМЕЖЕНОЮ ВІДПОВІДАЛЬНІСТЮ "ЦЕНТР СЕРТИФІКАЦІЇ КЛЮЧІВ "УКРАЇНА"</t>
  </si>
  <si>
    <t>ТОВАРИСТВО З ОБМЕЖЕНОЮ ВІДПОВІДАЛЬНІСТЮ "ЯСНО+"</t>
  </si>
  <si>
    <t>ТУНІК ОЛЬГА СЕРГІЇВНА</t>
  </si>
  <si>
    <t>Теплова енергія (ДК 021:2015 - 09320000-8 Пара, гаряча вода та пов’язана продукція)</t>
  </si>
  <si>
    <t xml:space="preserve">Технічна підтримка 3-х (трьох) примірників Програмного забезпечення «КАІ-Документообіг» </t>
  </si>
  <si>
    <t>Технічна підтримка одного примірника програмного забезпечення «Електронна система оцінки якості надання послуг» (Виконком) ; Технічна підтримка двох примірників програмного забезпечення «Електронна система оцінки якості надання послуг» (УПСЗН)</t>
  </si>
  <si>
    <t>Технічне обслуговування ШРП; Технічне обслуговування засобів вимірювальної техніки (витрати газу до 16 м3/год); Проведення технічного обслуговування спецпальника; Транспортні витрати, 1 км пробігу; Транспортні витрати, 1 год простою</t>
  </si>
  <si>
    <t>Технічне обстеження підземного газопроводу-вводу, до 50 м; Перевірка щільності газопроводу за допомогою контрольної трубки; Технічне обстеження надземної частини газопроводу-вводу, до 20 м; Технічне обстеження вимикаючих пристроїв на вводах газопроводів, 1 кран; Технічне обслуговування вимикаючих пристроїв на надземному газопроводі, 1 кран діаметром до 50 мм; Технічне обслуговування засобів вимірювальної техніки (витрати газу до 16 м3/год); Проведення технічного обслуговування спецпальника; Транспортні витрати, 1км пробігу; Транспортні витрати, 1 год простою</t>
  </si>
  <si>
    <t>Тип процедури</t>
  </si>
  <si>
    <t>Транспортні витрати, 1км пробігу; Проведення технічного обслуговування спецпальника; Транспортні витрати, 1 год простою</t>
  </si>
  <si>
    <t>Узагальнена назва закупівлі</t>
  </si>
  <si>
    <t>Утримання (прибирання) громадської вбиральні в районному парку «Північний» (Тернівський район); Утримання (прибирання) громадського туалету в зоні відпочинку біля води на вул. Ботанічній (Маршака) (Тернівський район); Утримання (прибирання) громадської вбиральні біля нежитлової будівлі по вул. Героїв Маріуполя, 71 (Тернівський район)</t>
  </si>
  <si>
    <t>ФОП Cусло Максим Анатолійович</t>
  </si>
  <si>
    <t>ФОП ВЕЛИЧКО ВАЛЕНТИНА ВОЛОДИМИРІВНА</t>
  </si>
  <si>
    <t>Фізична особа-підприємець Голенко  Андрій Олексійович</t>
  </si>
  <si>
    <t>ЦЕНТРАЛЬНА ФІЛІЯ ДЕРЖАВНОГО ПІДПРИЄМСТВА "УКРАЇНСЬКИЙ ДЕРЖАВНИЙ ЦЕНТР РАДІОЧАСТОТ"</t>
  </si>
  <si>
    <t>ЧЕРНОВ ЄВГЕНІЙ ВАЛЕРІЙОВИЧ</t>
  </si>
  <si>
    <t xml:space="preserve">Швидкозшивач </t>
  </si>
  <si>
    <t>Швидкозшивач пластиковий  А4 Economix; Папка картонна з зав'язками; Папка з файлами на 30 файлів; Папка з файлами на 80 файлів; Кліпборд - папка А4 Еconomix E30153 пластиковий чорний; Кліпборд - папка А4 BM.3415-99 PVC асорті; Папка-куточок А4 BM.3855-26 Pastel; Папка швидкозшивач А4; Папка-бокс на гумці А4 60мм Economix; Папка-бокс на гумці А4 40мм Economix; Папка Справа А4 (картонна без швидкозшивача); Папка-швидкозшивач А4 кишеня Axent; Папка А4 планка-кліп 2-65л Economix; Папка А4 планка-кліп 2-35л Economix E31204; Папка на гумці А4 BM.3969-07 Arabeski; Папка уголок А4; Папка А4 прижим довгий Economix Clip; Папка на резинці А4 Axent 1509-31-a</t>
  </si>
  <si>
    <t>Шпатель 80 мм.; Квадрат під ручку ; Сифон для раковини; Лінолеум; Сітка скловолокно 2*2 ширина 1 м; Плита пінополістирольна 1000*500*20 мм; Герметик акриловий білий 310 мл; Канал кабельний 16*16; Дюбель 10*100 мм нейлон; Шуруп універсальний 6*80 ; Шуруп універсальний 6*100; Розпилювач «улітка» під конектор; Розпилювач вертушка 3-ріжкова ; Розпилювач «улітка» зі штуцером</t>
  </si>
  <si>
    <t>Якщо ви маєте пропозицію чи побажання щодо покращення цього звіту, напишіть нам, будь ласка:</t>
  </si>
  <si>
    <t>активний</t>
  </si>
  <si>
    <t>закритий</t>
  </si>
  <si>
    <t>кран кульовий для води ½; куточок окантовочний алюмін. перфоров.; кран кульовий 16* 1/2 ; шпаклівка фініш 25 кг; профіль ПВХ оздоблювальний ;  клей « Рідкі цвяхи» прозорий; саморіз 0.9мм3.5*9.5; макловиця 50*150; макловиця 180; кріплення бачка з унітазом; прокладка між бачком та унітазом (мікропора); прокладка між бачком та унітазом 100*70*13мм; кріплення кришки до унітаза; комплект ексцентриків; ліска для бензотримера; розчинник акриловий; піна монтажна 500 мл; плінтус пластиковий короб срібло; з’єднувач для плінтуса срібло; кут зовнішній для плінтуса срібло; кут внутрішній для плінтуса срібло; поріг плоский 40мм срібло,2.7 м; мастило «Рідкий ключ»; бордюр садовий прямий з жолобом; поріг плоский 40 мм ) 0.9м срібло; дюбель 10*80мм</t>
  </si>
  <si>
    <t>нитка капронова біла; електрошуроповерт; герметик акриловий білий; плівка поліетиленова; плівка поліетиленова прозора; грунтівка фунгіцидна 5л; емаль для дерева та металу попеляста, 075 л; пігмент жовтий 100мл; емаль для дерева та металу, горіх, 0.75 л; пігмент бежевий 100мл; пігмент горіх 100 мл; стрічка малярська 48*30.м; емаль для дерева та металу біла, 0.75 л; тен до бойлера 2.0 кВт, мідний; анод магнієвий до водонагрівача d20 М6*10 короткий; терморегулятор RT0050 IF; євроруберойд 3.5; лиштва 2.15 м; молоток слюсарний</t>
  </si>
  <si>
    <t>послуга пов’язана з радіочастотним моніторингом та забезпечення ЕМС РЕЗ (РО) для мереж радіозв’язку технологічних користувачів радіочастотного ресурсу (спектру) (код ДК-021:2015:64220000-4, Телекомунікаційні послуги, крім послуг телефонного зв'язку і передачі даних).</t>
  </si>
  <si>
    <t xml:space="preserve">послуги з модернізації та налаштувань примірників Програмного продукту «КАІ-Документообіг» імплементацією з «Електронною системою оцінки якості надання послуг» через систему KDoc - Integration ДК 021:2015: 72210000-0 «Послуги з розробки пакетів програмного забезпечення» </t>
  </si>
  <si>
    <t>послуги з підвищення кваліфікації з військового обліку</t>
  </si>
  <si>
    <t>послуги з технічного обслуговування та утримання  належному стані внутрішніх мереж теплопостачання (промивки системи опалення та гідравлічне випробовування) (ДК 021:2015: 50720000-8 Послуги з ремонту і технічного обслуговування систем центрального опалення)</t>
  </si>
  <si>
    <t>послуги із благоустрою населених пунктів: Лабораторні дослідження ґрунту об’єкту (зона відпочинку біля води на вулиці Ботанічній (Маршака)) (ДК 021:2015:90730000-3: Відстеження, моніторинг забруднень і відновлення води і ґрунту)</t>
  </si>
  <si>
    <t>послуги із розміщення інформації в медіа (оприлюднення інформації про бюджет Тернівського району у місті Кривий Ріг та його виконання протягом року) (ДК 021:2015 - 79810000-5 Друкарські послуги)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</si>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</sst>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1" fontId="1" fillId="0" borderId="0" xfId="0" applyNumberFormat="1" applyFont="1"/>
    <xf numFmtId="4" fontId="1" fillId="0" borderId="0" xfId="0" applyNumberFormat="1" applyFont="1"/>
    <xf numFmtId="164" fontId="1" fillId="0" borderId="0" xfId="0" applyNumberFormat="1" applyFo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y.zakupivli.pro/remote/dispatcher/state_purchase_view/56514300" TargetMode="External"/><Relationship Id="rId299" Type="http://schemas.openxmlformats.org/officeDocument/2006/relationships/hyperlink" Target="https://my.zakupivli.pro/remote/dispatcher/state_contracting_view/24295756" TargetMode="External"/><Relationship Id="rId21" Type="http://schemas.openxmlformats.org/officeDocument/2006/relationships/hyperlink" Target="https://my.zakupivli.pro/remote/dispatcher/state_contracting_view/24439517" TargetMode="External"/><Relationship Id="rId63" Type="http://schemas.openxmlformats.org/officeDocument/2006/relationships/hyperlink" Target="https://my.zakupivli.pro/remote/dispatcher/state_purchase_view/60013502" TargetMode="External"/><Relationship Id="rId159" Type="http://schemas.openxmlformats.org/officeDocument/2006/relationships/hyperlink" Target="https://my.zakupivli.pro/remote/dispatcher/state_purchase_view/57780212" TargetMode="External"/><Relationship Id="rId170" Type="http://schemas.openxmlformats.org/officeDocument/2006/relationships/hyperlink" Target="https://my.zakupivli.pro/remote/dispatcher/state_purchase_view/59783942" TargetMode="External"/><Relationship Id="rId226" Type="http://schemas.openxmlformats.org/officeDocument/2006/relationships/hyperlink" Target="https://my.zakupivli.pro/remote/dispatcher/state_contracting_view/24398371" TargetMode="External"/><Relationship Id="rId268" Type="http://schemas.openxmlformats.org/officeDocument/2006/relationships/hyperlink" Target="https://my.zakupivli.pro/remote/dispatcher/state_purchase_view/60432216" TargetMode="External"/><Relationship Id="rId32" Type="http://schemas.openxmlformats.org/officeDocument/2006/relationships/hyperlink" Target="https://my.zakupivli.pro/remote/dispatcher/state_contracting_view/23311338" TargetMode="External"/><Relationship Id="rId74" Type="http://schemas.openxmlformats.org/officeDocument/2006/relationships/hyperlink" Target="https://my.zakupivli.pro/remote/dispatcher/state_contracting_view/23138770" TargetMode="External"/><Relationship Id="rId128" Type="http://schemas.openxmlformats.org/officeDocument/2006/relationships/hyperlink" Target="https://my.zakupivli.pro/remote/dispatcher/state_contracting_view/24192906" TargetMode="External"/><Relationship Id="rId5" Type="http://schemas.openxmlformats.org/officeDocument/2006/relationships/hyperlink" Target="https://my.zakupivli.pro/remote/dispatcher/state_purchase_view/55519604" TargetMode="External"/><Relationship Id="rId181" Type="http://schemas.openxmlformats.org/officeDocument/2006/relationships/hyperlink" Target="https://my.zakupivli.pro/remote/dispatcher/state_contracting_view/24294869" TargetMode="External"/><Relationship Id="rId237" Type="http://schemas.openxmlformats.org/officeDocument/2006/relationships/hyperlink" Target="https://my.zakupivli.pro/remote/dispatcher/state_purchase_view/58843540" TargetMode="External"/><Relationship Id="rId279" Type="http://schemas.openxmlformats.org/officeDocument/2006/relationships/hyperlink" Target="https://my.zakupivli.pro/remote/dispatcher/state_purchase_view/57791284" TargetMode="External"/><Relationship Id="rId43" Type="http://schemas.openxmlformats.org/officeDocument/2006/relationships/hyperlink" Target="https://my.zakupivli.pro/remote/dispatcher/state_contracting_view/23293831" TargetMode="External"/><Relationship Id="rId139" Type="http://schemas.openxmlformats.org/officeDocument/2006/relationships/hyperlink" Target="https://my.zakupivli.pro/remote/dispatcher/state_purchase_view/56321581" TargetMode="External"/><Relationship Id="rId290" Type="http://schemas.openxmlformats.org/officeDocument/2006/relationships/hyperlink" Target="https://my.zakupivli.pro/remote/dispatcher/state_purchase_view/58708405" TargetMode="External"/><Relationship Id="rId304" Type="http://schemas.openxmlformats.org/officeDocument/2006/relationships/hyperlink" Target="https://my.zakupivli.pro/remote/dispatcher/state_contracting_view/24439912" TargetMode="External"/><Relationship Id="rId85" Type="http://schemas.openxmlformats.org/officeDocument/2006/relationships/hyperlink" Target="https://my.zakupivli.pro/remote/dispatcher/state_contracting_view/22627121" TargetMode="External"/><Relationship Id="rId150" Type="http://schemas.openxmlformats.org/officeDocument/2006/relationships/hyperlink" Target="https://my.zakupivli.pro/remote/dispatcher/state_contracting_view/23593459" TargetMode="External"/><Relationship Id="rId192" Type="http://schemas.openxmlformats.org/officeDocument/2006/relationships/hyperlink" Target="https://my.zakupivli.pro/remote/dispatcher/state_purchase_view/57316794" TargetMode="External"/><Relationship Id="rId206" Type="http://schemas.openxmlformats.org/officeDocument/2006/relationships/hyperlink" Target="https://my.zakupivli.pro/remote/dispatcher/state_contracting_view/23739426" TargetMode="External"/><Relationship Id="rId248" Type="http://schemas.openxmlformats.org/officeDocument/2006/relationships/hyperlink" Target="https://my.zakupivli.pro/remote/dispatcher/state_contracting_view/23190155" TargetMode="External"/><Relationship Id="rId12" Type="http://schemas.openxmlformats.org/officeDocument/2006/relationships/hyperlink" Target="https://my.zakupivli.pro/remote/dispatcher/state_purchase_view/59782679" TargetMode="External"/><Relationship Id="rId108" Type="http://schemas.openxmlformats.org/officeDocument/2006/relationships/hyperlink" Target="https://my.zakupivli.pro/remote/dispatcher/state_contracting_view/23294162" TargetMode="External"/><Relationship Id="rId54" Type="http://schemas.openxmlformats.org/officeDocument/2006/relationships/hyperlink" Target="https://my.zakupivli.pro/remote/dispatcher/state_purchase_view/59338510" TargetMode="External"/><Relationship Id="rId96" Type="http://schemas.openxmlformats.org/officeDocument/2006/relationships/hyperlink" Target="https://my.zakupivli.pro/remote/dispatcher/state_purchase_view/58131635" TargetMode="External"/><Relationship Id="rId161" Type="http://schemas.openxmlformats.org/officeDocument/2006/relationships/hyperlink" Target="https://my.zakupivli.pro/remote/dispatcher/state_purchase_view/57181805" TargetMode="External"/><Relationship Id="rId217" Type="http://schemas.openxmlformats.org/officeDocument/2006/relationships/hyperlink" Target="https://my.zakupivli.pro/remote/dispatcher/state_purchase_view/59781399" TargetMode="External"/><Relationship Id="rId259" Type="http://schemas.openxmlformats.org/officeDocument/2006/relationships/hyperlink" Target="https://my.zakupivli.pro/remote/dispatcher/state_contracting_view/23128620" TargetMode="External"/><Relationship Id="rId23" Type="http://schemas.openxmlformats.org/officeDocument/2006/relationships/hyperlink" Target="https://my.zakupivli.pro/remote/dispatcher/state_contracting_view/23052021" TargetMode="External"/><Relationship Id="rId119" Type="http://schemas.openxmlformats.org/officeDocument/2006/relationships/hyperlink" Target="https://my.zakupivli.pro/remote/dispatcher/state_purchase_view/57318639" TargetMode="External"/><Relationship Id="rId270" Type="http://schemas.openxmlformats.org/officeDocument/2006/relationships/hyperlink" Target="https://my.zakupivli.pro/remote/dispatcher/state_purchase_view/55796514" TargetMode="External"/><Relationship Id="rId291" Type="http://schemas.openxmlformats.org/officeDocument/2006/relationships/hyperlink" Target="https://my.zakupivli.pro/remote/dispatcher/state_contracting_view/23796302" TargetMode="External"/><Relationship Id="rId305" Type="http://schemas.openxmlformats.org/officeDocument/2006/relationships/hyperlink" Target="https://my.zakupivli.pro/remote/dispatcher/state_purchase_view/57088670" TargetMode="External"/><Relationship Id="rId44" Type="http://schemas.openxmlformats.org/officeDocument/2006/relationships/hyperlink" Target="https://my.zakupivli.pro/remote/dispatcher/state_purchase_view/57794498" TargetMode="External"/><Relationship Id="rId65" Type="http://schemas.openxmlformats.org/officeDocument/2006/relationships/hyperlink" Target="https://my.zakupivli.pro/remote/dispatcher/state_purchase_view/56323142" TargetMode="External"/><Relationship Id="rId86" Type="http://schemas.openxmlformats.org/officeDocument/2006/relationships/hyperlink" Target="https://my.zakupivli.pro/remote/dispatcher/state_purchase_view/57178809" TargetMode="External"/><Relationship Id="rId130" Type="http://schemas.openxmlformats.org/officeDocument/2006/relationships/hyperlink" Target="https://my.zakupivli.pro/remote/dispatcher/state_purchase_lot_view/1508138" TargetMode="External"/><Relationship Id="rId151" Type="http://schemas.openxmlformats.org/officeDocument/2006/relationships/hyperlink" Target="https://my.zakupivli.pro/remote/dispatcher/state_purchase_view/56777103" TargetMode="External"/><Relationship Id="rId172" Type="http://schemas.openxmlformats.org/officeDocument/2006/relationships/hyperlink" Target="https://my.zakupivli.pro/remote/dispatcher/state_purchase_view/59969796" TargetMode="External"/><Relationship Id="rId193" Type="http://schemas.openxmlformats.org/officeDocument/2006/relationships/hyperlink" Target="https://my.zakupivli.pro/remote/dispatcher/state_contracting_view/23187682" TargetMode="External"/><Relationship Id="rId207" Type="http://schemas.openxmlformats.org/officeDocument/2006/relationships/hyperlink" Target="https://my.zakupivli.pro/remote/dispatcher/state_purchase_view/58608990" TargetMode="External"/><Relationship Id="rId228" Type="http://schemas.openxmlformats.org/officeDocument/2006/relationships/hyperlink" Target="https://my.zakupivli.pro/remote/dispatcher/state_contracting_view/24541989" TargetMode="External"/><Relationship Id="rId249" Type="http://schemas.openxmlformats.org/officeDocument/2006/relationships/hyperlink" Target="https://my.zakupivli.pro/remote/dispatcher/state_purchase_view/57203127" TargetMode="External"/><Relationship Id="rId13" Type="http://schemas.openxmlformats.org/officeDocument/2006/relationships/hyperlink" Target="https://my.zakupivli.pro/remote/dispatcher/state_contracting_view/24258261" TargetMode="External"/><Relationship Id="rId109" Type="http://schemas.openxmlformats.org/officeDocument/2006/relationships/hyperlink" Target="https://my.zakupivli.pro/remote/dispatcher/state_purchase_view/58667329" TargetMode="External"/><Relationship Id="rId260" Type="http://schemas.openxmlformats.org/officeDocument/2006/relationships/hyperlink" Target="https://my.zakupivli.pro/remote/dispatcher/state_purchase_view/59338999" TargetMode="External"/><Relationship Id="rId281" Type="http://schemas.openxmlformats.org/officeDocument/2006/relationships/hyperlink" Target="https://my.zakupivli.pro/remote/dispatcher/state_purchase_view/57179379" TargetMode="External"/><Relationship Id="rId34" Type="http://schemas.openxmlformats.org/officeDocument/2006/relationships/hyperlink" Target="https://my.zakupivli.pro/remote/dispatcher/state_purchase_lot_view/1543242" TargetMode="External"/><Relationship Id="rId55" Type="http://schemas.openxmlformats.org/officeDocument/2006/relationships/hyperlink" Target="https://my.zakupivli.pro/remote/dispatcher/state_contracting_view/24064018" TargetMode="External"/><Relationship Id="rId76" Type="http://schemas.openxmlformats.org/officeDocument/2006/relationships/hyperlink" Target="https://my.zakupivli.pro/remote/dispatcher/state_contracting_view/23194902" TargetMode="External"/><Relationship Id="rId97" Type="http://schemas.openxmlformats.org/officeDocument/2006/relationships/hyperlink" Target="https://my.zakupivli.pro/remote/dispatcher/state_contracting_view/23544823" TargetMode="External"/><Relationship Id="rId120" Type="http://schemas.openxmlformats.org/officeDocument/2006/relationships/hyperlink" Target="https://my.zakupivli.pro/remote/dispatcher/state_contracting_view/23188593" TargetMode="External"/><Relationship Id="rId141" Type="http://schemas.openxmlformats.org/officeDocument/2006/relationships/hyperlink" Target="https://my.zakupivli.pro/remote/dispatcher/state_purchase_view/56237179" TargetMode="External"/><Relationship Id="rId7" Type="http://schemas.openxmlformats.org/officeDocument/2006/relationships/hyperlink" Target="https://my.zakupivli.pro/remote/dispatcher/state_contracting_view/22642400" TargetMode="External"/><Relationship Id="rId162" Type="http://schemas.openxmlformats.org/officeDocument/2006/relationships/hyperlink" Target="https://my.zakupivli.pro/remote/dispatcher/state_contracting_view/23129089" TargetMode="External"/><Relationship Id="rId183" Type="http://schemas.openxmlformats.org/officeDocument/2006/relationships/hyperlink" Target="https://my.zakupivli.pro/remote/dispatcher/state_contracting_view/24295484" TargetMode="External"/><Relationship Id="rId218" Type="http://schemas.openxmlformats.org/officeDocument/2006/relationships/hyperlink" Target="https://my.zakupivli.pro/remote/dispatcher/state_contracting_view/24257666" TargetMode="External"/><Relationship Id="rId239" Type="http://schemas.openxmlformats.org/officeDocument/2006/relationships/hyperlink" Target="https://my.zakupivli.pro/remote/dispatcher/state_purchase_view/58433569" TargetMode="External"/><Relationship Id="rId250" Type="http://schemas.openxmlformats.org/officeDocument/2006/relationships/hyperlink" Target="https://my.zakupivli.pro/remote/dispatcher/state_contracting_view/23138286" TargetMode="External"/><Relationship Id="rId271" Type="http://schemas.openxmlformats.org/officeDocument/2006/relationships/hyperlink" Target="https://my.zakupivli.pro/remote/dispatcher/state_purchase_lot_view/1498272" TargetMode="External"/><Relationship Id="rId292" Type="http://schemas.openxmlformats.org/officeDocument/2006/relationships/hyperlink" Target="https://my.zakupivli.pro/remote/dispatcher/state_purchase_view/58263574" TargetMode="External"/><Relationship Id="rId306" Type="http://schemas.openxmlformats.org/officeDocument/2006/relationships/hyperlink" Target="https://my.zakupivli.pro/remote/dispatcher/state_contracting_view/23087850" TargetMode="External"/><Relationship Id="rId24" Type="http://schemas.openxmlformats.org/officeDocument/2006/relationships/hyperlink" Target="https://my.zakupivli.pro/remote/dispatcher/state_purchase_view/57326545" TargetMode="External"/><Relationship Id="rId45" Type="http://schemas.openxmlformats.org/officeDocument/2006/relationships/hyperlink" Target="https://my.zakupivli.pro/remote/dispatcher/state_contracting_view/23397941" TargetMode="External"/><Relationship Id="rId66" Type="http://schemas.openxmlformats.org/officeDocument/2006/relationships/hyperlink" Target="https://my.zakupivli.pro/remote/dispatcher/state_contracting_view/22762257" TargetMode="External"/><Relationship Id="rId87" Type="http://schemas.openxmlformats.org/officeDocument/2006/relationships/hyperlink" Target="https://my.zakupivli.pro/remote/dispatcher/state_contracting_view/23127891" TargetMode="External"/><Relationship Id="rId110" Type="http://schemas.openxmlformats.org/officeDocument/2006/relationships/hyperlink" Target="https://my.zakupivli.pro/remote/dispatcher/state_contracting_view/23778527" TargetMode="External"/><Relationship Id="rId131" Type="http://schemas.openxmlformats.org/officeDocument/2006/relationships/hyperlink" Target="https://my.zakupivli.pro/remote/dispatcher/state_contracting_view/22784845" TargetMode="External"/><Relationship Id="rId152" Type="http://schemas.openxmlformats.org/officeDocument/2006/relationships/hyperlink" Target="https://my.zakupivli.pro/remote/dispatcher/state_contracting_view/22950322" TargetMode="External"/><Relationship Id="rId173" Type="http://schemas.openxmlformats.org/officeDocument/2006/relationships/hyperlink" Target="https://my.zakupivli.pro/remote/dispatcher/state_contracting_view/24339920" TargetMode="External"/><Relationship Id="rId194" Type="http://schemas.openxmlformats.org/officeDocument/2006/relationships/hyperlink" Target="https://my.zakupivli.pro/remote/dispatcher/state_purchase_view/55893852" TargetMode="External"/><Relationship Id="rId208" Type="http://schemas.openxmlformats.org/officeDocument/2006/relationships/hyperlink" Target="https://my.zakupivli.pro/remote/dispatcher/state_contracting_view/23753263" TargetMode="External"/><Relationship Id="rId229" Type="http://schemas.openxmlformats.org/officeDocument/2006/relationships/hyperlink" Target="https://my.zakupivli.pro/remote/dispatcher/state_purchase_view/57334021" TargetMode="External"/><Relationship Id="rId240" Type="http://schemas.openxmlformats.org/officeDocument/2006/relationships/hyperlink" Target="https://my.zakupivli.pro/remote/dispatcher/state_contracting_view/23677264" TargetMode="External"/><Relationship Id="rId261" Type="http://schemas.openxmlformats.org/officeDocument/2006/relationships/hyperlink" Target="https://my.zakupivli.pro/remote/dispatcher/state_contracting_view/24064281" TargetMode="External"/><Relationship Id="rId14" Type="http://schemas.openxmlformats.org/officeDocument/2006/relationships/hyperlink" Target="https://my.zakupivli.pro/remote/dispatcher/state_purchase_view/57335611" TargetMode="External"/><Relationship Id="rId35" Type="http://schemas.openxmlformats.org/officeDocument/2006/relationships/hyperlink" Target="https://my.zakupivli.pro/remote/dispatcher/state_contracting_view/23311311" TargetMode="External"/><Relationship Id="rId56" Type="http://schemas.openxmlformats.org/officeDocument/2006/relationships/hyperlink" Target="https://my.zakupivli.pro/remote/dispatcher/state_purchase_view/59009786" TargetMode="External"/><Relationship Id="rId77" Type="http://schemas.openxmlformats.org/officeDocument/2006/relationships/hyperlink" Target="https://my.zakupivli.pro/remote/dispatcher/state_purchase_view/60180354" TargetMode="External"/><Relationship Id="rId100" Type="http://schemas.openxmlformats.org/officeDocument/2006/relationships/hyperlink" Target="https://my.zakupivli.pro/remote/dispatcher/state_purchase_view/58522269" TargetMode="External"/><Relationship Id="rId282" Type="http://schemas.openxmlformats.org/officeDocument/2006/relationships/hyperlink" Target="https://my.zakupivli.pro/remote/dispatcher/state_contracting_view/23128122" TargetMode="External"/><Relationship Id="rId8" Type="http://schemas.openxmlformats.org/officeDocument/2006/relationships/hyperlink" Target="https://my.zakupivli.pro/remote/dispatcher/state_purchase_view/56775640" TargetMode="External"/><Relationship Id="rId98" Type="http://schemas.openxmlformats.org/officeDocument/2006/relationships/hyperlink" Target="https://my.zakupivli.pro/remote/dispatcher/state_purchase_view/57793689" TargetMode="External"/><Relationship Id="rId121" Type="http://schemas.openxmlformats.org/officeDocument/2006/relationships/hyperlink" Target="https://my.zakupivli.pro/remote/dispatcher/state_purchase_view/58513202" TargetMode="External"/><Relationship Id="rId142" Type="http://schemas.openxmlformats.org/officeDocument/2006/relationships/hyperlink" Target="https://my.zakupivli.pro/remote/dispatcher/state_purchase_lot_view/1508045" TargetMode="External"/><Relationship Id="rId163" Type="http://schemas.openxmlformats.org/officeDocument/2006/relationships/hyperlink" Target="https://my.zakupivli.pro/remote/dispatcher/state_purchase_view/58707065" TargetMode="External"/><Relationship Id="rId184" Type="http://schemas.openxmlformats.org/officeDocument/2006/relationships/hyperlink" Target="https://my.zakupivli.pro/remote/dispatcher/state_purchase_view/59984839" TargetMode="External"/><Relationship Id="rId219" Type="http://schemas.openxmlformats.org/officeDocument/2006/relationships/hyperlink" Target="https://my.zakupivli.pro/remote/dispatcher/state_purchase_view/59337717" TargetMode="External"/><Relationship Id="rId230" Type="http://schemas.openxmlformats.org/officeDocument/2006/relationships/hyperlink" Target="https://my.zakupivli.pro/remote/dispatcher/state_contracting_view/23195612" TargetMode="External"/><Relationship Id="rId251" Type="http://schemas.openxmlformats.org/officeDocument/2006/relationships/hyperlink" Target="https://my.zakupivli.pro/remote/dispatcher/state_purchase_view/56613104" TargetMode="External"/><Relationship Id="rId25" Type="http://schemas.openxmlformats.org/officeDocument/2006/relationships/hyperlink" Target="https://my.zakupivli.pro/remote/dispatcher/state_contracting_view/23192334" TargetMode="External"/><Relationship Id="rId46" Type="http://schemas.openxmlformats.org/officeDocument/2006/relationships/hyperlink" Target="https://my.zakupivli.pro/remote/dispatcher/state_purchase_view/58665345" TargetMode="External"/><Relationship Id="rId67" Type="http://schemas.openxmlformats.org/officeDocument/2006/relationships/hyperlink" Target="https://my.zakupivli.pro/remote/dispatcher/state_purchase_view/56418244" TargetMode="External"/><Relationship Id="rId272" Type="http://schemas.openxmlformats.org/officeDocument/2006/relationships/hyperlink" Target="https://my.zakupivli.pro/remote/dispatcher/state_contracting_view/22695320" TargetMode="External"/><Relationship Id="rId293" Type="http://schemas.openxmlformats.org/officeDocument/2006/relationships/hyperlink" Target="https://my.zakupivli.pro/remote/dispatcher/state_purchase_lot_view/1586409" TargetMode="External"/><Relationship Id="rId307" Type="http://schemas.openxmlformats.org/officeDocument/2006/relationships/hyperlink" Target="https://my.zakupivli.pro/remote/dispatcher/state_purchase_view/57087524" TargetMode="External"/><Relationship Id="rId88" Type="http://schemas.openxmlformats.org/officeDocument/2006/relationships/hyperlink" Target="https://my.zakupivli.pro/remote/dispatcher/state_purchase_view/57325181" TargetMode="External"/><Relationship Id="rId111" Type="http://schemas.openxmlformats.org/officeDocument/2006/relationships/hyperlink" Target="https://my.zakupivli.pro/remote/dispatcher/state_purchase_view/59344211" TargetMode="External"/><Relationship Id="rId132" Type="http://schemas.openxmlformats.org/officeDocument/2006/relationships/hyperlink" Target="https://my.zakupivli.pro/remote/dispatcher/state_purchase_view/56511940" TargetMode="External"/><Relationship Id="rId153" Type="http://schemas.openxmlformats.org/officeDocument/2006/relationships/hyperlink" Target="https://my.zakupivli.pro/remote/dispatcher/state_purchase_view/58302160" TargetMode="External"/><Relationship Id="rId174" Type="http://schemas.openxmlformats.org/officeDocument/2006/relationships/hyperlink" Target="https://my.zakupivli.pro/remote/dispatcher/state_purchase_view/59109012" TargetMode="External"/><Relationship Id="rId195" Type="http://schemas.openxmlformats.org/officeDocument/2006/relationships/hyperlink" Target="https://my.zakupivli.pro/remote/dispatcher/state_purchase_lot_view/1500829" TargetMode="External"/><Relationship Id="rId209" Type="http://schemas.openxmlformats.org/officeDocument/2006/relationships/hyperlink" Target="https://my.zakupivli.pro/remote/dispatcher/state_purchase_view/58662520" TargetMode="External"/><Relationship Id="rId220" Type="http://schemas.openxmlformats.org/officeDocument/2006/relationships/hyperlink" Target="https://my.zakupivli.pro/remote/dispatcher/state_contracting_view/24063619" TargetMode="External"/><Relationship Id="rId241" Type="http://schemas.openxmlformats.org/officeDocument/2006/relationships/hyperlink" Target="https://my.zakupivli.pro/remote/dispatcher/state_purchase_view/58940785" TargetMode="External"/><Relationship Id="rId15" Type="http://schemas.openxmlformats.org/officeDocument/2006/relationships/hyperlink" Target="https://my.zakupivli.pro/remote/dispatcher/state_contracting_view/23196281" TargetMode="External"/><Relationship Id="rId36" Type="http://schemas.openxmlformats.org/officeDocument/2006/relationships/hyperlink" Target="https://my.zakupivli.pro/remote/dispatcher/state_purchase_view/57107804" TargetMode="External"/><Relationship Id="rId57" Type="http://schemas.openxmlformats.org/officeDocument/2006/relationships/hyperlink" Target="https://my.zakupivli.pro/remote/dispatcher/state_contracting_view/23927924" TargetMode="External"/><Relationship Id="rId262" Type="http://schemas.openxmlformats.org/officeDocument/2006/relationships/hyperlink" Target="https://my.zakupivli.pro/remote/dispatcher/state_purchase_view/59955971" TargetMode="External"/><Relationship Id="rId283" Type="http://schemas.openxmlformats.org/officeDocument/2006/relationships/hyperlink" Target="https://my.zakupivli.pro/remote/dispatcher/state_purchase_view/58523125" TargetMode="External"/><Relationship Id="rId78" Type="http://schemas.openxmlformats.org/officeDocument/2006/relationships/hyperlink" Target="https://my.zakupivli.pro/remote/dispatcher/state_contracting_view/24430403" TargetMode="External"/><Relationship Id="rId99" Type="http://schemas.openxmlformats.org/officeDocument/2006/relationships/hyperlink" Target="https://my.zakupivli.pro/remote/dispatcher/state_contracting_view/23397557" TargetMode="External"/><Relationship Id="rId101" Type="http://schemas.openxmlformats.org/officeDocument/2006/relationships/hyperlink" Target="https://my.zakupivli.pro/remote/dispatcher/state_contracting_view/23715971" TargetMode="External"/><Relationship Id="rId122" Type="http://schemas.openxmlformats.org/officeDocument/2006/relationships/hyperlink" Target="https://my.zakupivli.pro/remote/dispatcher/state_contracting_view/23711686" TargetMode="External"/><Relationship Id="rId143" Type="http://schemas.openxmlformats.org/officeDocument/2006/relationships/hyperlink" Target="https://my.zakupivli.pro/remote/dispatcher/state_contracting_view/22776351" TargetMode="External"/><Relationship Id="rId164" Type="http://schemas.openxmlformats.org/officeDocument/2006/relationships/hyperlink" Target="https://my.zakupivli.pro/remote/dispatcher/state_contracting_view/23795579" TargetMode="External"/><Relationship Id="rId185" Type="http://schemas.openxmlformats.org/officeDocument/2006/relationships/hyperlink" Target="https://my.zakupivli.pro/remote/dispatcher/state_contracting_view/24346486" TargetMode="External"/><Relationship Id="rId9" Type="http://schemas.openxmlformats.org/officeDocument/2006/relationships/hyperlink" Target="https://my.zakupivli.pro/remote/dispatcher/state_contracting_view/22949599" TargetMode="External"/><Relationship Id="rId210" Type="http://schemas.openxmlformats.org/officeDocument/2006/relationships/hyperlink" Target="https://my.zakupivli.pro/remote/dispatcher/state_contracting_view/23776633" TargetMode="External"/><Relationship Id="rId26" Type="http://schemas.openxmlformats.org/officeDocument/2006/relationships/hyperlink" Target="https://my.zakupivli.pro/remote/dispatcher/state_purchase_view/56779573" TargetMode="External"/><Relationship Id="rId231" Type="http://schemas.openxmlformats.org/officeDocument/2006/relationships/hyperlink" Target="https://my.zakupivli.pro/remote/dispatcher/state_purchase_view/57280397" TargetMode="External"/><Relationship Id="rId252" Type="http://schemas.openxmlformats.org/officeDocument/2006/relationships/hyperlink" Target="https://my.zakupivli.pro/remote/dispatcher/state_contracting_view/22881145" TargetMode="External"/><Relationship Id="rId273" Type="http://schemas.openxmlformats.org/officeDocument/2006/relationships/hyperlink" Target="https://my.zakupivli.pro/remote/dispatcher/state_purchase_view/56924406" TargetMode="External"/><Relationship Id="rId294" Type="http://schemas.openxmlformats.org/officeDocument/2006/relationships/hyperlink" Target="https://my.zakupivli.pro/remote/dispatcher/state_contracting_view/23722259" TargetMode="External"/><Relationship Id="rId308" Type="http://schemas.openxmlformats.org/officeDocument/2006/relationships/hyperlink" Target="https://my.zakupivli.pro/remote/dispatcher/state_contracting_view/23087284" TargetMode="External"/><Relationship Id="rId47" Type="http://schemas.openxmlformats.org/officeDocument/2006/relationships/hyperlink" Target="https://my.zakupivli.pro/remote/dispatcher/state_contracting_view/23777763" TargetMode="External"/><Relationship Id="rId68" Type="http://schemas.openxmlformats.org/officeDocument/2006/relationships/hyperlink" Target="https://my.zakupivli.pro/remote/dispatcher/state_contracting_view/22801266" TargetMode="External"/><Relationship Id="rId89" Type="http://schemas.openxmlformats.org/officeDocument/2006/relationships/hyperlink" Target="https://my.zakupivli.pro/remote/dispatcher/state_contracting_view/23191656" TargetMode="External"/><Relationship Id="rId112" Type="http://schemas.openxmlformats.org/officeDocument/2006/relationships/hyperlink" Target="https://my.zakupivli.pro/remote/dispatcher/state_contracting_view/24066791" TargetMode="External"/><Relationship Id="rId133" Type="http://schemas.openxmlformats.org/officeDocument/2006/relationships/hyperlink" Target="https://my.zakupivli.pro/remote/dispatcher/state_contracting_view/22839843" TargetMode="External"/><Relationship Id="rId154" Type="http://schemas.openxmlformats.org/officeDocument/2006/relationships/hyperlink" Target="https://my.zakupivli.pro/remote/dispatcher/state_contracting_view/23618850" TargetMode="External"/><Relationship Id="rId175" Type="http://schemas.openxmlformats.org/officeDocument/2006/relationships/hyperlink" Target="https://my.zakupivli.pro/remote/dispatcher/state_contracting_view/23970846" TargetMode="External"/><Relationship Id="rId196" Type="http://schemas.openxmlformats.org/officeDocument/2006/relationships/hyperlink" Target="https://my.zakupivli.pro/remote/dispatcher/state_contracting_view/22755736" TargetMode="External"/><Relationship Id="rId200" Type="http://schemas.openxmlformats.org/officeDocument/2006/relationships/hyperlink" Target="https://my.zakupivli.pro/remote/dispatcher/state_contracting_view/22762744" TargetMode="External"/><Relationship Id="rId16" Type="http://schemas.openxmlformats.org/officeDocument/2006/relationships/hyperlink" Target="https://my.zakupivli.pro/remote/dispatcher/state_purchase_view/56599342" TargetMode="External"/><Relationship Id="rId221" Type="http://schemas.openxmlformats.org/officeDocument/2006/relationships/hyperlink" Target="https://my.zakupivli.pro/remote/dispatcher/state_purchase_view/59345056" TargetMode="External"/><Relationship Id="rId242" Type="http://schemas.openxmlformats.org/officeDocument/2006/relationships/hyperlink" Target="https://my.zakupivli.pro/remote/dispatcher/state_contracting_view/23898411" TargetMode="External"/><Relationship Id="rId263" Type="http://schemas.openxmlformats.org/officeDocument/2006/relationships/hyperlink" Target="https://my.zakupivli.pro/remote/dispatcher/state_contracting_view/24333497" TargetMode="External"/><Relationship Id="rId284" Type="http://schemas.openxmlformats.org/officeDocument/2006/relationships/hyperlink" Target="https://my.zakupivli.pro/remote/dispatcher/state_contracting_view/23716327" TargetMode="External"/><Relationship Id="rId37" Type="http://schemas.openxmlformats.org/officeDocument/2006/relationships/hyperlink" Target="https://my.zakupivli.pro/remote/dispatcher/state_contracting_view/23096306" TargetMode="External"/><Relationship Id="rId58" Type="http://schemas.openxmlformats.org/officeDocument/2006/relationships/hyperlink" Target="https://my.zakupivli.pro/remote/dispatcher/state_purchase_view/58552123" TargetMode="External"/><Relationship Id="rId79" Type="http://schemas.openxmlformats.org/officeDocument/2006/relationships/hyperlink" Target="https://my.zakupivli.pro/remote/dispatcher/state_purchase_view/60180631" TargetMode="External"/><Relationship Id="rId102" Type="http://schemas.openxmlformats.org/officeDocument/2006/relationships/hyperlink" Target="https://my.zakupivli.pro/remote/dispatcher/state_purchase_view/59336795" TargetMode="External"/><Relationship Id="rId123" Type="http://schemas.openxmlformats.org/officeDocument/2006/relationships/hyperlink" Target="https://my.zakupivli.pro/remote/dispatcher/state_purchase_view/59509022" TargetMode="External"/><Relationship Id="rId144" Type="http://schemas.openxmlformats.org/officeDocument/2006/relationships/hyperlink" Target="https://my.zakupivli.pro/remote/dispatcher/state_purchase_view/55921017" TargetMode="External"/><Relationship Id="rId90" Type="http://schemas.openxmlformats.org/officeDocument/2006/relationships/hyperlink" Target="https://my.zakupivli.pro/remote/dispatcher/state_purchase_view/57797760" TargetMode="External"/><Relationship Id="rId165" Type="http://schemas.openxmlformats.org/officeDocument/2006/relationships/hyperlink" Target="https://my.zakupivli.pro/remote/dispatcher/state_purchase_view/58755908" TargetMode="External"/><Relationship Id="rId186" Type="http://schemas.openxmlformats.org/officeDocument/2006/relationships/hyperlink" Target="https://my.zakupivli.pro/remote/dispatcher/state_purchase_view/60027223" TargetMode="External"/><Relationship Id="rId211" Type="http://schemas.openxmlformats.org/officeDocument/2006/relationships/hyperlink" Target="https://my.zakupivli.pro/remote/dispatcher/state_purchase_view/58692856" TargetMode="External"/><Relationship Id="rId232" Type="http://schemas.openxmlformats.org/officeDocument/2006/relationships/hyperlink" Target="https://my.zakupivli.pro/remote/dispatcher/state_contracting_view/23172113" TargetMode="External"/><Relationship Id="rId253" Type="http://schemas.openxmlformats.org/officeDocument/2006/relationships/hyperlink" Target="https://my.zakupivli.pro/remote/dispatcher/state_purchase_view/56248893" TargetMode="External"/><Relationship Id="rId274" Type="http://schemas.openxmlformats.org/officeDocument/2006/relationships/hyperlink" Target="https://my.zakupivli.pro/remote/dispatcher/state_contracting_view/23015385" TargetMode="External"/><Relationship Id="rId295" Type="http://schemas.openxmlformats.org/officeDocument/2006/relationships/hyperlink" Target="https://my.zakupivli.pro/remote/dispatcher/state_purchase_view/59306941" TargetMode="External"/><Relationship Id="rId27" Type="http://schemas.openxmlformats.org/officeDocument/2006/relationships/hyperlink" Target="https://my.zakupivli.pro/remote/dispatcher/state_contracting_view/22951379" TargetMode="External"/><Relationship Id="rId48" Type="http://schemas.openxmlformats.org/officeDocument/2006/relationships/hyperlink" Target="https://my.zakupivli.pro/remote/dispatcher/state_purchase_view/58666110" TargetMode="External"/><Relationship Id="rId69" Type="http://schemas.openxmlformats.org/officeDocument/2006/relationships/hyperlink" Target="https://my.zakupivli.pro/remote/dispatcher/state_purchase_view/56612531" TargetMode="External"/><Relationship Id="rId113" Type="http://schemas.openxmlformats.org/officeDocument/2006/relationships/hyperlink" Target="https://my.zakupivli.pro/remote/dispatcher/state_purchase_view/58131076" TargetMode="External"/><Relationship Id="rId134" Type="http://schemas.openxmlformats.org/officeDocument/2006/relationships/hyperlink" Target="https://my.zakupivli.pro/remote/dispatcher/state_purchase_view/56021701" TargetMode="External"/><Relationship Id="rId80" Type="http://schemas.openxmlformats.org/officeDocument/2006/relationships/hyperlink" Target="https://my.zakupivli.pro/remote/dispatcher/state_contracting_view/24430592" TargetMode="External"/><Relationship Id="rId155" Type="http://schemas.openxmlformats.org/officeDocument/2006/relationships/hyperlink" Target="https://my.zakupivli.pro/remote/dispatcher/state_purchase_view/58402031" TargetMode="External"/><Relationship Id="rId176" Type="http://schemas.openxmlformats.org/officeDocument/2006/relationships/hyperlink" Target="https://my.zakupivli.pro/remote/dispatcher/state_purchase_view/59336163" TargetMode="External"/><Relationship Id="rId197" Type="http://schemas.openxmlformats.org/officeDocument/2006/relationships/hyperlink" Target="https://my.zakupivli.pro/remote/dispatcher/state_purchase_view/56509629" TargetMode="External"/><Relationship Id="rId201" Type="http://schemas.openxmlformats.org/officeDocument/2006/relationships/hyperlink" Target="https://my.zakupivli.pro/remote/dispatcher/state_purchase_view/56968125" TargetMode="External"/><Relationship Id="rId222" Type="http://schemas.openxmlformats.org/officeDocument/2006/relationships/hyperlink" Target="https://my.zakupivli.pro/remote/dispatcher/state_contracting_view/24067170" TargetMode="External"/><Relationship Id="rId243" Type="http://schemas.openxmlformats.org/officeDocument/2006/relationships/hyperlink" Target="https://my.zakupivli.pro/remote/dispatcher/state_purchase_view/57010650" TargetMode="External"/><Relationship Id="rId264" Type="http://schemas.openxmlformats.org/officeDocument/2006/relationships/hyperlink" Target="https://my.zakupivli.pro/remote/dispatcher/state_purchase_view/59784632" TargetMode="External"/><Relationship Id="rId285" Type="http://schemas.openxmlformats.org/officeDocument/2006/relationships/hyperlink" Target="https://my.zakupivli.pro/remote/dispatcher/state_purchase_view/58841567" TargetMode="External"/><Relationship Id="rId17" Type="http://schemas.openxmlformats.org/officeDocument/2006/relationships/hyperlink" Target="https://my.zakupivli.pro/remote/dispatcher/state_contracting_view/22875534" TargetMode="External"/><Relationship Id="rId38" Type="http://schemas.openxmlformats.org/officeDocument/2006/relationships/hyperlink" Target="https://my.zakupivli.pro/remote/dispatcher/state_purchase_view/58132309" TargetMode="External"/><Relationship Id="rId59" Type="http://schemas.openxmlformats.org/officeDocument/2006/relationships/hyperlink" Target="https://my.zakupivli.pro/remote/dispatcher/state_purchase_lot_view/1600525" TargetMode="External"/><Relationship Id="rId103" Type="http://schemas.openxmlformats.org/officeDocument/2006/relationships/hyperlink" Target="https://my.zakupivli.pro/remote/dispatcher/state_contracting_view/24063176" TargetMode="External"/><Relationship Id="rId124" Type="http://schemas.openxmlformats.org/officeDocument/2006/relationships/hyperlink" Target="https://my.zakupivli.pro/remote/dispatcher/state_contracting_view/24138792" TargetMode="External"/><Relationship Id="rId70" Type="http://schemas.openxmlformats.org/officeDocument/2006/relationships/hyperlink" Target="https://my.zakupivli.pro/remote/dispatcher/state_contracting_view/22880877" TargetMode="External"/><Relationship Id="rId91" Type="http://schemas.openxmlformats.org/officeDocument/2006/relationships/hyperlink" Target="https://my.zakupivli.pro/remote/dispatcher/state_purchase_lot_view/1564693" TargetMode="External"/><Relationship Id="rId145" Type="http://schemas.openxmlformats.org/officeDocument/2006/relationships/hyperlink" Target="https://my.zakupivli.pro/remote/dispatcher/state_purchase_lot_view/1501360" TargetMode="External"/><Relationship Id="rId166" Type="http://schemas.openxmlformats.org/officeDocument/2006/relationships/hyperlink" Target="https://my.zakupivli.pro/remote/dispatcher/state_contracting_view/23817600" TargetMode="External"/><Relationship Id="rId187" Type="http://schemas.openxmlformats.org/officeDocument/2006/relationships/hyperlink" Target="https://my.zakupivli.pro/remote/dispatcher/state_contracting_view/24364684" TargetMode="External"/><Relationship Id="rId1" Type="http://schemas.openxmlformats.org/officeDocument/2006/relationships/hyperlink" Target="mailto:report-feedback@zakupivli.pro" TargetMode="External"/><Relationship Id="rId212" Type="http://schemas.openxmlformats.org/officeDocument/2006/relationships/hyperlink" Target="https://my.zakupivli.pro/remote/dispatcher/state_contracting_view/23789882" TargetMode="External"/><Relationship Id="rId233" Type="http://schemas.openxmlformats.org/officeDocument/2006/relationships/hyperlink" Target="https://my.zakupivli.pro/remote/dispatcher/state_purchase_view/58662207" TargetMode="External"/><Relationship Id="rId254" Type="http://schemas.openxmlformats.org/officeDocument/2006/relationships/hyperlink" Target="https://my.zakupivli.pro/remote/dispatcher/state_purchase_lot_view/1508339" TargetMode="External"/><Relationship Id="rId28" Type="http://schemas.openxmlformats.org/officeDocument/2006/relationships/hyperlink" Target="https://my.zakupivli.pro/remote/dispatcher/state_purchase_view/57317695" TargetMode="External"/><Relationship Id="rId49" Type="http://schemas.openxmlformats.org/officeDocument/2006/relationships/hyperlink" Target="https://my.zakupivli.pro/remote/dispatcher/state_contracting_view/23778074" TargetMode="External"/><Relationship Id="rId114" Type="http://schemas.openxmlformats.org/officeDocument/2006/relationships/hyperlink" Target="https://my.zakupivli.pro/remote/dispatcher/state_contracting_view/23544610" TargetMode="External"/><Relationship Id="rId275" Type="http://schemas.openxmlformats.org/officeDocument/2006/relationships/hyperlink" Target="https://my.zakupivli.pro/remote/dispatcher/state_purchase_view/57334764" TargetMode="External"/><Relationship Id="rId296" Type="http://schemas.openxmlformats.org/officeDocument/2006/relationships/hyperlink" Target="https://my.zakupivli.pro/remote/dispatcher/state_purchase_lot_view/1635552" TargetMode="External"/><Relationship Id="rId300" Type="http://schemas.openxmlformats.org/officeDocument/2006/relationships/hyperlink" Target="https://my.zakupivli.pro/remote/dispatcher/state_purchase_view/59140466" TargetMode="External"/><Relationship Id="rId60" Type="http://schemas.openxmlformats.org/officeDocument/2006/relationships/hyperlink" Target="https://my.zakupivli.pro/remote/dispatcher/state_contracting_view/23850138" TargetMode="External"/><Relationship Id="rId81" Type="http://schemas.openxmlformats.org/officeDocument/2006/relationships/hyperlink" Target="https://my.zakupivli.pro/remote/dispatcher/state_purchase_view/59984013" TargetMode="External"/><Relationship Id="rId135" Type="http://schemas.openxmlformats.org/officeDocument/2006/relationships/hyperlink" Target="https://my.zakupivli.pro/remote/dispatcher/state_purchase_lot_view/1503524" TargetMode="External"/><Relationship Id="rId156" Type="http://schemas.openxmlformats.org/officeDocument/2006/relationships/hyperlink" Target="https://my.zakupivli.pro/remote/dispatcher/state_contracting_view/23662882" TargetMode="External"/><Relationship Id="rId177" Type="http://schemas.openxmlformats.org/officeDocument/2006/relationships/hyperlink" Target="https://my.zakupivli.pro/remote/dispatcher/state_contracting_view/24062896" TargetMode="External"/><Relationship Id="rId198" Type="http://schemas.openxmlformats.org/officeDocument/2006/relationships/hyperlink" Target="https://my.zakupivli.pro/remote/dispatcher/state_contracting_view/22838860" TargetMode="External"/><Relationship Id="rId202" Type="http://schemas.openxmlformats.org/officeDocument/2006/relationships/hyperlink" Target="https://my.zakupivli.pro/remote/dispatcher/state_contracting_view/23035043" TargetMode="External"/><Relationship Id="rId223" Type="http://schemas.openxmlformats.org/officeDocument/2006/relationships/hyperlink" Target="https://my.zakupivli.pro/remote/dispatcher/state_purchase_view/59114687" TargetMode="External"/><Relationship Id="rId244" Type="http://schemas.openxmlformats.org/officeDocument/2006/relationships/hyperlink" Target="https://my.zakupivli.pro/remote/dispatcher/state_contracting_view/23054051" TargetMode="External"/><Relationship Id="rId18" Type="http://schemas.openxmlformats.org/officeDocument/2006/relationships/hyperlink" Target="https://my.zakupivli.pro/remote/dispatcher/state_purchase_view/58739063" TargetMode="External"/><Relationship Id="rId39" Type="http://schemas.openxmlformats.org/officeDocument/2006/relationships/hyperlink" Target="https://my.zakupivli.pro/remote/dispatcher/state_contracting_view/23545076" TargetMode="External"/><Relationship Id="rId265" Type="http://schemas.openxmlformats.org/officeDocument/2006/relationships/hyperlink" Target="https://my.zakupivli.pro/remote/dispatcher/state_contracting_view/24259085" TargetMode="External"/><Relationship Id="rId286" Type="http://schemas.openxmlformats.org/officeDocument/2006/relationships/hyperlink" Target="https://my.zakupivli.pro/remote/dispatcher/state_purchase_lot_view/1613869" TargetMode="External"/><Relationship Id="rId50" Type="http://schemas.openxmlformats.org/officeDocument/2006/relationships/hyperlink" Target="https://my.zakupivli.pro/remote/dispatcher/state_purchase_view/58666740" TargetMode="External"/><Relationship Id="rId104" Type="http://schemas.openxmlformats.org/officeDocument/2006/relationships/hyperlink" Target="https://my.zakupivli.pro/remote/dispatcher/state_purchase_view/59069106" TargetMode="External"/><Relationship Id="rId125" Type="http://schemas.openxmlformats.org/officeDocument/2006/relationships/hyperlink" Target="https://my.zakupivli.pro/remote/dispatcher/state_purchase_view/59985736" TargetMode="External"/><Relationship Id="rId146" Type="http://schemas.openxmlformats.org/officeDocument/2006/relationships/hyperlink" Target="https://my.zakupivli.pro/remote/dispatcher/state_contracting_view/22730500" TargetMode="External"/><Relationship Id="rId167" Type="http://schemas.openxmlformats.org/officeDocument/2006/relationships/hyperlink" Target="https://my.zakupivli.pro/remote/dispatcher/state_purchase_view/57977457" TargetMode="External"/><Relationship Id="rId188" Type="http://schemas.openxmlformats.org/officeDocument/2006/relationships/hyperlink" Target="https://my.zakupivli.pro/remote/dispatcher/state_purchase_view/57333167" TargetMode="External"/><Relationship Id="rId71" Type="http://schemas.openxmlformats.org/officeDocument/2006/relationships/hyperlink" Target="https://my.zakupivli.pro/remote/dispatcher/state_purchase_view/56926679" TargetMode="External"/><Relationship Id="rId92" Type="http://schemas.openxmlformats.org/officeDocument/2006/relationships/hyperlink" Target="https://my.zakupivli.pro/remote/dispatcher/state_contracting_view/23509055" TargetMode="External"/><Relationship Id="rId213" Type="http://schemas.openxmlformats.org/officeDocument/2006/relationships/hyperlink" Target="https://my.zakupivli.pro/remote/dispatcher/state_purchase_view/58708995" TargetMode="External"/><Relationship Id="rId234" Type="http://schemas.openxmlformats.org/officeDocument/2006/relationships/hyperlink" Target="https://my.zakupivli.pro/remote/dispatcher/state_contracting_view/23776380" TargetMode="External"/><Relationship Id="rId2" Type="http://schemas.openxmlformats.org/officeDocument/2006/relationships/hyperlink" Target="https://my.zakupivli.pro/remote/dispatcher/state_purchase_view/56137326" TargetMode="External"/><Relationship Id="rId29" Type="http://schemas.openxmlformats.org/officeDocument/2006/relationships/hyperlink" Target="https://my.zakupivli.pro/remote/dispatcher/state_contracting_view/23188176" TargetMode="External"/><Relationship Id="rId255" Type="http://schemas.openxmlformats.org/officeDocument/2006/relationships/hyperlink" Target="https://my.zakupivli.pro/remote/dispatcher/state_contracting_view/22777474" TargetMode="External"/><Relationship Id="rId276" Type="http://schemas.openxmlformats.org/officeDocument/2006/relationships/hyperlink" Target="https://my.zakupivli.pro/remote/dispatcher/state_contracting_view/23195923" TargetMode="External"/><Relationship Id="rId297" Type="http://schemas.openxmlformats.org/officeDocument/2006/relationships/hyperlink" Target="https://my.zakupivli.pro/remote/dispatcher/state_contracting_view/24220314" TargetMode="External"/><Relationship Id="rId40" Type="http://schemas.openxmlformats.org/officeDocument/2006/relationships/hyperlink" Target="https://my.zakupivli.pro/remote/dispatcher/state_purchase_view/58244202" TargetMode="External"/><Relationship Id="rId115" Type="http://schemas.openxmlformats.org/officeDocument/2006/relationships/hyperlink" Target="https://my.zakupivli.pro/remote/dispatcher/state_purchase_view/58376210" TargetMode="External"/><Relationship Id="rId136" Type="http://schemas.openxmlformats.org/officeDocument/2006/relationships/hyperlink" Target="https://my.zakupivli.pro/remote/dispatcher/state_contracting_view/22772304" TargetMode="External"/><Relationship Id="rId157" Type="http://schemas.openxmlformats.org/officeDocument/2006/relationships/hyperlink" Target="https://my.zakupivli.pro/remote/dispatcher/state_purchase_view/57320616" TargetMode="External"/><Relationship Id="rId178" Type="http://schemas.openxmlformats.org/officeDocument/2006/relationships/hyperlink" Target="https://my.zakupivli.pro/remote/dispatcher/state_purchase_view/59865045" TargetMode="External"/><Relationship Id="rId301" Type="http://schemas.openxmlformats.org/officeDocument/2006/relationships/hyperlink" Target="https://my.zakupivli.pro/remote/dispatcher/state_purchase_lot_view/1629109" TargetMode="External"/><Relationship Id="rId61" Type="http://schemas.openxmlformats.org/officeDocument/2006/relationships/hyperlink" Target="https://my.zakupivli.pro/remote/dispatcher/state_purchase_view/59868698" TargetMode="External"/><Relationship Id="rId82" Type="http://schemas.openxmlformats.org/officeDocument/2006/relationships/hyperlink" Target="https://my.zakupivli.pro/remote/dispatcher/state_contracting_view/24346050" TargetMode="External"/><Relationship Id="rId199" Type="http://schemas.openxmlformats.org/officeDocument/2006/relationships/hyperlink" Target="https://my.zakupivli.pro/remote/dispatcher/state_purchase_view/56324242" TargetMode="External"/><Relationship Id="rId203" Type="http://schemas.openxmlformats.org/officeDocument/2006/relationships/hyperlink" Target="https://my.zakupivli.pro/remote/dispatcher/state_purchase_view/58577291" TargetMode="External"/><Relationship Id="rId19" Type="http://schemas.openxmlformats.org/officeDocument/2006/relationships/hyperlink" Target="https://my.zakupivli.pro/remote/dispatcher/state_contracting_view/23809941" TargetMode="External"/><Relationship Id="rId224" Type="http://schemas.openxmlformats.org/officeDocument/2006/relationships/hyperlink" Target="https://my.zakupivli.pro/remote/dispatcher/state_contracting_view/23973255" TargetMode="External"/><Relationship Id="rId245" Type="http://schemas.openxmlformats.org/officeDocument/2006/relationships/hyperlink" Target="https://my.zakupivli.pro/remote/dispatcher/state_purchase_view/57279933" TargetMode="External"/><Relationship Id="rId266" Type="http://schemas.openxmlformats.org/officeDocument/2006/relationships/hyperlink" Target="https://my.zakupivli.pro/remote/dispatcher/state_purchase_view/60029313" TargetMode="External"/><Relationship Id="rId287" Type="http://schemas.openxmlformats.org/officeDocument/2006/relationships/hyperlink" Target="https://my.zakupivli.pro/remote/dispatcher/state_contracting_view/23954205" TargetMode="External"/><Relationship Id="rId30" Type="http://schemas.openxmlformats.org/officeDocument/2006/relationships/hyperlink" Target="https://my.zakupivli.pro/remote/dispatcher/state_purchase_view/57299497" TargetMode="External"/><Relationship Id="rId105" Type="http://schemas.openxmlformats.org/officeDocument/2006/relationships/hyperlink" Target="https://my.zakupivli.pro/remote/dispatcher/state_purchase_lot_view/1625865" TargetMode="External"/><Relationship Id="rId126" Type="http://schemas.openxmlformats.org/officeDocument/2006/relationships/hyperlink" Target="https://my.zakupivli.pro/remote/dispatcher/state_contracting_view/24346893" TargetMode="External"/><Relationship Id="rId147" Type="http://schemas.openxmlformats.org/officeDocument/2006/relationships/hyperlink" Target="https://my.zakupivli.pro/remote/dispatcher/state_purchase_view/58130224" TargetMode="External"/><Relationship Id="rId168" Type="http://schemas.openxmlformats.org/officeDocument/2006/relationships/hyperlink" Target="https://my.zakupivli.pro/remote/dispatcher/state_purchase_lot_view/1572652" TargetMode="External"/><Relationship Id="rId51" Type="http://schemas.openxmlformats.org/officeDocument/2006/relationships/hyperlink" Target="https://my.zakupivli.pro/remote/dispatcher/state_contracting_view/23778276" TargetMode="External"/><Relationship Id="rId72" Type="http://schemas.openxmlformats.org/officeDocument/2006/relationships/hyperlink" Target="https://my.zakupivli.pro/remote/dispatcher/state_contracting_view/23016426" TargetMode="External"/><Relationship Id="rId93" Type="http://schemas.openxmlformats.org/officeDocument/2006/relationships/hyperlink" Target="https://my.zakupivli.pro/remote/dispatcher/state_purchase_view/57140734" TargetMode="External"/><Relationship Id="rId189" Type="http://schemas.openxmlformats.org/officeDocument/2006/relationships/hyperlink" Target="https://my.zakupivli.pro/remote/dispatcher/state_contracting_view/23195256" TargetMode="External"/><Relationship Id="rId3" Type="http://schemas.openxmlformats.org/officeDocument/2006/relationships/hyperlink" Target="https://my.zakupivli.pro/remote/dispatcher/state_purchase_lot_view/1505858" TargetMode="External"/><Relationship Id="rId214" Type="http://schemas.openxmlformats.org/officeDocument/2006/relationships/hyperlink" Target="https://my.zakupivli.pro/remote/dispatcher/state_contracting_view/23796538" TargetMode="External"/><Relationship Id="rId235" Type="http://schemas.openxmlformats.org/officeDocument/2006/relationships/hyperlink" Target="https://my.zakupivli.pro/remote/dispatcher/state_purchase_view/58663502" TargetMode="External"/><Relationship Id="rId256" Type="http://schemas.openxmlformats.org/officeDocument/2006/relationships/hyperlink" Target="https://my.zakupivli.pro/remote/dispatcher/state_purchase_view/56597812" TargetMode="External"/><Relationship Id="rId277" Type="http://schemas.openxmlformats.org/officeDocument/2006/relationships/hyperlink" Target="https://my.zakupivli.pro/remote/dispatcher/state_purchase_view/57086416" TargetMode="External"/><Relationship Id="rId298" Type="http://schemas.openxmlformats.org/officeDocument/2006/relationships/hyperlink" Target="https://my.zakupivli.pro/remote/dispatcher/state_purchase_view/59868003" TargetMode="External"/><Relationship Id="rId116" Type="http://schemas.openxmlformats.org/officeDocument/2006/relationships/hyperlink" Target="https://my.zakupivli.pro/remote/dispatcher/state_contracting_view/23651633" TargetMode="External"/><Relationship Id="rId137" Type="http://schemas.openxmlformats.org/officeDocument/2006/relationships/hyperlink" Target="https://my.zakupivli.pro/remote/dispatcher/state_purchase_view/56325348" TargetMode="External"/><Relationship Id="rId158" Type="http://schemas.openxmlformats.org/officeDocument/2006/relationships/hyperlink" Target="https://my.zakupivli.pro/remote/dispatcher/state_contracting_view/23189546" TargetMode="External"/><Relationship Id="rId302" Type="http://schemas.openxmlformats.org/officeDocument/2006/relationships/hyperlink" Target="https://my.zakupivli.pro/remote/dispatcher/state_contracting_view/24078660" TargetMode="External"/><Relationship Id="rId20" Type="http://schemas.openxmlformats.org/officeDocument/2006/relationships/hyperlink" Target="https://my.zakupivli.pro/remote/dispatcher/state_purchase_view/60201616" TargetMode="External"/><Relationship Id="rId41" Type="http://schemas.openxmlformats.org/officeDocument/2006/relationships/hyperlink" Target="https://my.zakupivli.pro/remote/dispatcher/state_contracting_view/23592900" TargetMode="External"/><Relationship Id="rId62" Type="http://schemas.openxmlformats.org/officeDocument/2006/relationships/hyperlink" Target="https://my.zakupivli.pro/remote/dispatcher/state_contracting_view/24296063" TargetMode="External"/><Relationship Id="rId83" Type="http://schemas.openxmlformats.org/officeDocument/2006/relationships/hyperlink" Target="https://my.zakupivli.pro/remote/dispatcher/state_purchase_view/55548384" TargetMode="External"/><Relationship Id="rId179" Type="http://schemas.openxmlformats.org/officeDocument/2006/relationships/hyperlink" Target="https://my.zakupivli.pro/remote/dispatcher/state_contracting_view/24294461" TargetMode="External"/><Relationship Id="rId190" Type="http://schemas.openxmlformats.org/officeDocument/2006/relationships/hyperlink" Target="https://my.zakupivli.pro/remote/dispatcher/state_purchase_view/57792811" TargetMode="External"/><Relationship Id="rId204" Type="http://schemas.openxmlformats.org/officeDocument/2006/relationships/hyperlink" Target="https://my.zakupivli.pro/remote/dispatcher/state_contracting_view/23739623" TargetMode="External"/><Relationship Id="rId225" Type="http://schemas.openxmlformats.org/officeDocument/2006/relationships/hyperlink" Target="https://my.zakupivli.pro/remote/dispatcher/state_purchase_view/60104625" TargetMode="External"/><Relationship Id="rId246" Type="http://schemas.openxmlformats.org/officeDocument/2006/relationships/hyperlink" Target="https://my.zakupivli.pro/remote/dispatcher/state_contracting_view/23171873" TargetMode="External"/><Relationship Id="rId267" Type="http://schemas.openxmlformats.org/officeDocument/2006/relationships/hyperlink" Target="https://my.zakupivli.pro/remote/dispatcher/state_contracting_view/24365590" TargetMode="External"/><Relationship Id="rId288" Type="http://schemas.openxmlformats.org/officeDocument/2006/relationships/hyperlink" Target="https://my.zakupivli.pro/remote/dispatcher/state_purchase_view/58707972" TargetMode="External"/><Relationship Id="rId106" Type="http://schemas.openxmlformats.org/officeDocument/2006/relationships/hyperlink" Target="https://my.zakupivli.pro/remote/dispatcher/state_contracting_view/24109033" TargetMode="External"/><Relationship Id="rId127" Type="http://schemas.openxmlformats.org/officeDocument/2006/relationships/hyperlink" Target="https://my.zakupivli.pro/remote/dispatcher/state_purchase_view/59634022" TargetMode="External"/><Relationship Id="rId10" Type="http://schemas.openxmlformats.org/officeDocument/2006/relationships/hyperlink" Target="https://my.zakupivli.pro/remote/dispatcher/state_purchase_view/58521208" TargetMode="External"/><Relationship Id="rId31" Type="http://schemas.openxmlformats.org/officeDocument/2006/relationships/hyperlink" Target="https://my.zakupivli.pro/remote/dispatcher/state_purchase_lot_view/1543243" TargetMode="External"/><Relationship Id="rId52" Type="http://schemas.openxmlformats.org/officeDocument/2006/relationships/hyperlink" Target="https://my.zakupivli.pro/remote/dispatcher/state_purchase_view/58940005" TargetMode="External"/><Relationship Id="rId73" Type="http://schemas.openxmlformats.org/officeDocument/2006/relationships/hyperlink" Target="https://my.zakupivli.pro/remote/dispatcher/state_purchase_view/57204227" TargetMode="External"/><Relationship Id="rId94" Type="http://schemas.openxmlformats.org/officeDocument/2006/relationships/hyperlink" Target="https://my.zakupivli.pro/remote/dispatcher/state_purchase_lot_view/1537495" TargetMode="External"/><Relationship Id="rId148" Type="http://schemas.openxmlformats.org/officeDocument/2006/relationships/hyperlink" Target="https://my.zakupivli.pro/remote/dispatcher/state_contracting_view/23544195" TargetMode="External"/><Relationship Id="rId169" Type="http://schemas.openxmlformats.org/officeDocument/2006/relationships/hyperlink" Target="https://my.zakupivli.pro/remote/dispatcher/state_contracting_view/23605328" TargetMode="External"/><Relationship Id="rId4" Type="http://schemas.openxmlformats.org/officeDocument/2006/relationships/hyperlink" Target="https://my.zakupivli.pro/remote/dispatcher/state_contracting_view/22765077" TargetMode="External"/><Relationship Id="rId180" Type="http://schemas.openxmlformats.org/officeDocument/2006/relationships/hyperlink" Target="https://my.zakupivli.pro/remote/dispatcher/state_purchase_view/59865772" TargetMode="External"/><Relationship Id="rId215" Type="http://schemas.openxmlformats.org/officeDocument/2006/relationships/hyperlink" Target="https://my.zakupivli.pro/remote/dispatcher/state_purchase_view/58754970" TargetMode="External"/><Relationship Id="rId236" Type="http://schemas.openxmlformats.org/officeDocument/2006/relationships/hyperlink" Target="https://my.zakupivli.pro/remote/dispatcher/state_contracting_view/23776940" TargetMode="External"/><Relationship Id="rId257" Type="http://schemas.openxmlformats.org/officeDocument/2006/relationships/hyperlink" Target="https://my.zakupivli.pro/remote/dispatcher/state_contracting_view/22874817" TargetMode="External"/><Relationship Id="rId278" Type="http://schemas.openxmlformats.org/officeDocument/2006/relationships/hyperlink" Target="https://my.zakupivli.pro/remote/dispatcher/state_contracting_view/23086757" TargetMode="External"/><Relationship Id="rId303" Type="http://schemas.openxmlformats.org/officeDocument/2006/relationships/hyperlink" Target="https://my.zakupivli.pro/remote/dispatcher/state_purchase_view/60202546" TargetMode="External"/><Relationship Id="rId42" Type="http://schemas.openxmlformats.org/officeDocument/2006/relationships/hyperlink" Target="https://my.zakupivli.pro/remote/dispatcher/state_purchase_view/57557935" TargetMode="External"/><Relationship Id="rId84" Type="http://schemas.openxmlformats.org/officeDocument/2006/relationships/hyperlink" Target="https://my.zakupivli.pro/remote/dispatcher/state_purchase_lot_view/1489363" TargetMode="External"/><Relationship Id="rId138" Type="http://schemas.openxmlformats.org/officeDocument/2006/relationships/hyperlink" Target="https://my.zakupivli.pro/remote/dispatcher/state_contracting_view/22763181" TargetMode="External"/><Relationship Id="rId191" Type="http://schemas.openxmlformats.org/officeDocument/2006/relationships/hyperlink" Target="https://my.zakupivli.pro/remote/dispatcher/state_contracting_view/23397220" TargetMode="External"/><Relationship Id="rId205" Type="http://schemas.openxmlformats.org/officeDocument/2006/relationships/hyperlink" Target="https://my.zakupivli.pro/remote/dispatcher/state_purchase_view/58576888" TargetMode="External"/><Relationship Id="rId247" Type="http://schemas.openxmlformats.org/officeDocument/2006/relationships/hyperlink" Target="https://my.zakupivli.pro/remote/dispatcher/state_purchase_view/57321861" TargetMode="External"/><Relationship Id="rId107" Type="http://schemas.openxmlformats.org/officeDocument/2006/relationships/hyperlink" Target="https://my.zakupivli.pro/remote/dispatcher/state_purchase_view/57558514" TargetMode="External"/><Relationship Id="rId289" Type="http://schemas.openxmlformats.org/officeDocument/2006/relationships/hyperlink" Target="https://my.zakupivli.pro/remote/dispatcher/state_contracting_view/23795999" TargetMode="External"/><Relationship Id="rId11" Type="http://schemas.openxmlformats.org/officeDocument/2006/relationships/hyperlink" Target="https://my.zakupivli.pro/remote/dispatcher/state_contracting_view/23715470" TargetMode="External"/><Relationship Id="rId53" Type="http://schemas.openxmlformats.org/officeDocument/2006/relationships/hyperlink" Target="https://my.zakupivli.pro/remote/dispatcher/state_contracting_view/23898097" TargetMode="External"/><Relationship Id="rId149" Type="http://schemas.openxmlformats.org/officeDocument/2006/relationships/hyperlink" Target="https://my.zakupivli.pro/remote/dispatcher/state_purchase_view/58245517" TargetMode="External"/><Relationship Id="rId95" Type="http://schemas.openxmlformats.org/officeDocument/2006/relationships/hyperlink" Target="https://my.zakupivli.pro/remote/dispatcher/state_contracting_view/23246750" TargetMode="External"/><Relationship Id="rId160" Type="http://schemas.openxmlformats.org/officeDocument/2006/relationships/hyperlink" Target="https://my.zakupivli.pro/remote/dispatcher/state_contracting_view/23391663" TargetMode="External"/><Relationship Id="rId216" Type="http://schemas.openxmlformats.org/officeDocument/2006/relationships/hyperlink" Target="https://my.zakupivli.pro/remote/dispatcher/state_contracting_view/23817304" TargetMode="External"/><Relationship Id="rId258" Type="http://schemas.openxmlformats.org/officeDocument/2006/relationships/hyperlink" Target="https://my.zakupivli.pro/remote/dispatcher/state_purchase_view/57180506" TargetMode="External"/><Relationship Id="rId22" Type="http://schemas.openxmlformats.org/officeDocument/2006/relationships/hyperlink" Target="https://my.zakupivli.pro/remote/dispatcher/state_purchase_view/57006333" TargetMode="External"/><Relationship Id="rId64" Type="http://schemas.openxmlformats.org/officeDocument/2006/relationships/hyperlink" Target="https://my.zakupivli.pro/remote/dispatcher/state_contracting_view/24358832" TargetMode="External"/><Relationship Id="rId118" Type="http://schemas.openxmlformats.org/officeDocument/2006/relationships/hyperlink" Target="https://my.zakupivli.pro/remote/dispatcher/state_contracting_view/22840729" TargetMode="External"/><Relationship Id="rId171" Type="http://schemas.openxmlformats.org/officeDocument/2006/relationships/hyperlink" Target="https://my.zakupivli.pro/remote/dispatcher/state_contracting_view/24258834" TargetMode="External"/><Relationship Id="rId227" Type="http://schemas.openxmlformats.org/officeDocument/2006/relationships/hyperlink" Target="https://my.zakupivli.pro/remote/dispatcher/state_purchase_view/60432412" TargetMode="External"/><Relationship Id="rId269" Type="http://schemas.openxmlformats.org/officeDocument/2006/relationships/hyperlink" Target="https://my.zakupivli.pro/remote/dispatcher/state_contracting_view/24541879" TargetMode="External"/><Relationship Id="rId33" Type="http://schemas.openxmlformats.org/officeDocument/2006/relationships/hyperlink" Target="https://my.zakupivli.pro/remote/dispatcher/state_purchase_view/57299497" TargetMode="External"/><Relationship Id="rId129" Type="http://schemas.openxmlformats.org/officeDocument/2006/relationships/hyperlink" Target="https://my.zakupivli.pro/remote/dispatcher/state_purchase_view/56240116" TargetMode="External"/><Relationship Id="rId280" Type="http://schemas.openxmlformats.org/officeDocument/2006/relationships/hyperlink" Target="https://my.zakupivli.pro/remote/dispatcher/state_contracting_view/23396603" TargetMode="External"/><Relationship Id="rId75" Type="http://schemas.openxmlformats.org/officeDocument/2006/relationships/hyperlink" Target="https://my.zakupivli.pro/remote/dispatcher/state_purchase_view/57332252" TargetMode="External"/><Relationship Id="rId140" Type="http://schemas.openxmlformats.org/officeDocument/2006/relationships/hyperlink" Target="https://my.zakupivli.pro/remote/dispatcher/state_contracting_view/22761490" TargetMode="External"/><Relationship Id="rId182" Type="http://schemas.openxmlformats.org/officeDocument/2006/relationships/hyperlink" Target="https://my.zakupivli.pro/remote/dispatcher/state_purchase_view/59867340" TargetMode="External"/><Relationship Id="rId6" Type="http://schemas.openxmlformats.org/officeDocument/2006/relationships/hyperlink" Target="https://my.zakupivli.pro/remote/dispatcher/state_purchase_lot_view/1488475" TargetMode="External"/><Relationship Id="rId238" Type="http://schemas.openxmlformats.org/officeDocument/2006/relationships/hyperlink" Target="https://my.zakupivli.pro/remote/dispatcher/state_contracting_view/23855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8"/>
  <sheetViews>
    <sheetView tabSelected="1" workbookViewId="0">
      <pane ySplit="4" topLeftCell="A125" activePane="bottomLeft" state="frozen"/>
      <selection pane="bottomLeft" activeCell="A148" sqref="A148"/>
    </sheetView>
  </sheetViews>
  <sheetFormatPr defaultColWidth="11.42578125" defaultRowHeight="15" x14ac:dyDescent="0.25"/>
  <cols>
    <col min="1" max="1" width="5"/>
    <col min="2" max="2" width="25"/>
    <col min="3" max="3" width="12.140625" customWidth="1"/>
    <col min="4" max="4" width="25"/>
    <col min="5" max="5" width="35" customWidth="1"/>
    <col min="6" max="6" width="45.140625" customWidth="1"/>
    <col min="7" max="7" width="35"/>
    <col min="8" max="8" width="30.42578125" customWidth="1"/>
    <col min="9" max="10" width="30"/>
    <col min="11" max="13" width="15"/>
    <col min="14" max="16" width="10"/>
  </cols>
  <sheetData>
    <row r="1" spans="1:16" hidden="1" x14ac:dyDescent="0.25">
      <c r="A1" s="1" t="s">
        <v>686</v>
      </c>
    </row>
    <row r="2" spans="1:16" hidden="1" x14ac:dyDescent="0.25">
      <c r="A2" s="2" t="s">
        <v>396</v>
      </c>
    </row>
    <row r="3" spans="1:16" hidden="1" x14ac:dyDescent="0.25"/>
    <row r="4" spans="1:16" ht="64.5" x14ac:dyDescent="0.25">
      <c r="A4" s="3" t="s">
        <v>697</v>
      </c>
      <c r="B4" s="3" t="s">
        <v>400</v>
      </c>
      <c r="C4" s="3" t="s">
        <v>401</v>
      </c>
      <c r="D4" s="3" t="s">
        <v>348</v>
      </c>
      <c r="E4" s="3" t="s">
        <v>399</v>
      </c>
      <c r="F4" s="3" t="s">
        <v>676</v>
      </c>
      <c r="G4" s="3" t="s">
        <v>637</v>
      </c>
      <c r="H4" s="3" t="s">
        <v>467</v>
      </c>
      <c r="I4" s="3" t="s">
        <v>674</v>
      </c>
      <c r="J4" s="3" t="s">
        <v>515</v>
      </c>
      <c r="K4" s="3" t="s">
        <v>397</v>
      </c>
      <c r="L4" s="3" t="s">
        <v>501</v>
      </c>
      <c r="M4" s="3" t="s">
        <v>654</v>
      </c>
      <c r="N4" s="3" t="s">
        <v>430</v>
      </c>
      <c r="O4" s="3" t="s">
        <v>429</v>
      </c>
      <c r="P4" s="3" t="s">
        <v>653</v>
      </c>
    </row>
    <row r="5" spans="1:16" x14ac:dyDescent="0.25">
      <c r="A5" s="4">
        <v>1</v>
      </c>
      <c r="B5" s="2" t="str">
        <f>HYPERLINK("https://my.zakupivli.pro/remote/dispatcher/state_purchase_view/56137326", "UA-2024-12-24-012033-a")</f>
        <v>UA-2024-12-24-012033-a</v>
      </c>
      <c r="C5" s="2" t="str">
        <f>HYPERLINK("https://my.zakupivli.pro/remote/dispatcher/state_purchase_lot_view/1505858", "UA-2024-12-24-012033-a-L1505858")</f>
        <v>UA-2024-12-24-012033-a-L1505858</v>
      </c>
      <c r="D5" s="2" t="str">
        <f>HYPERLINK("https://my.zakupivli.pro/remote/dispatcher/state_contracting_view/22765077", "UA-2024-12-24-012033-a-a1")</f>
        <v>UA-2024-12-24-012033-a-a1</v>
      </c>
      <c r="E5" s="1" t="s">
        <v>94</v>
      </c>
      <c r="F5" s="1" t="s">
        <v>627</v>
      </c>
      <c r="G5" s="1" t="s">
        <v>627</v>
      </c>
      <c r="H5" s="1" t="s">
        <v>320</v>
      </c>
      <c r="I5" s="1" t="s">
        <v>424</v>
      </c>
      <c r="J5" s="1" t="s">
        <v>680</v>
      </c>
      <c r="K5" s="1" t="s">
        <v>117</v>
      </c>
      <c r="L5" s="1" t="s">
        <v>32</v>
      </c>
      <c r="M5" s="5">
        <v>879226.6</v>
      </c>
      <c r="N5" s="6">
        <v>45666</v>
      </c>
      <c r="O5" s="6">
        <v>46022</v>
      </c>
      <c r="P5" s="1" t="s">
        <v>687</v>
      </c>
    </row>
    <row r="6" spans="1:16" x14ac:dyDescent="0.25">
      <c r="A6" s="4">
        <v>2</v>
      </c>
      <c r="B6" s="2" t="str">
        <f>HYPERLINK("https://my.zakupivli.pro/remote/dispatcher/state_purchase_view/55519604", "UA-2024-12-09-014480-a")</f>
        <v>UA-2024-12-09-014480-a</v>
      </c>
      <c r="C6" s="2" t="str">
        <f>HYPERLINK("https://my.zakupivli.pro/remote/dispatcher/state_purchase_lot_view/1488475", "UA-2024-12-09-014480-a-L1488475")</f>
        <v>UA-2024-12-09-014480-a-L1488475</v>
      </c>
      <c r="D6" s="2" t="str">
        <f>HYPERLINK("https://my.zakupivli.pro/remote/dispatcher/state_contracting_view/22642400", "UA-2024-12-09-014480-a-c1")</f>
        <v>UA-2024-12-09-014480-a-c1</v>
      </c>
      <c r="E6" s="1" t="s">
        <v>221</v>
      </c>
      <c r="F6" s="1" t="s">
        <v>535</v>
      </c>
      <c r="G6" s="1" t="s">
        <v>534</v>
      </c>
      <c r="H6" s="1" t="s">
        <v>228</v>
      </c>
      <c r="I6" s="1" t="s">
        <v>424</v>
      </c>
      <c r="J6" s="1" t="s">
        <v>458</v>
      </c>
      <c r="K6" s="1" t="s">
        <v>93</v>
      </c>
      <c r="L6" s="1" t="s">
        <v>124</v>
      </c>
      <c r="M6" s="5">
        <v>2650560</v>
      </c>
      <c r="N6" s="6">
        <v>45658</v>
      </c>
      <c r="O6" s="6">
        <v>46022</v>
      </c>
      <c r="P6" s="1" t="s">
        <v>687</v>
      </c>
    </row>
    <row r="7" spans="1:16" x14ac:dyDescent="0.25">
      <c r="A7" s="4">
        <v>3</v>
      </c>
      <c r="B7" s="2" t="str">
        <f>HYPERLINK("https://my.zakupivli.pro/remote/dispatcher/state_purchase_view/56775640", "UA-2025-01-22-000780-a")</f>
        <v>UA-2025-01-22-000780-a</v>
      </c>
      <c r="C7" s="2" t="s">
        <v>500</v>
      </c>
      <c r="D7" s="2" t="str">
        <f>HYPERLINK("https://my.zakupivli.pro/remote/dispatcher/state_contracting_view/22949599", "UA-2025-01-22-000780-a-a1")</f>
        <v>UA-2025-01-22-000780-a-a1</v>
      </c>
      <c r="E7" s="1" t="s">
        <v>123</v>
      </c>
      <c r="F7" s="1" t="s">
        <v>557</v>
      </c>
      <c r="G7" s="1" t="s">
        <v>558</v>
      </c>
      <c r="H7" s="1" t="s">
        <v>200</v>
      </c>
      <c r="I7" s="1" t="s">
        <v>440</v>
      </c>
      <c r="J7" s="1" t="s">
        <v>468</v>
      </c>
      <c r="K7" s="1" t="s">
        <v>119</v>
      </c>
      <c r="L7" s="1" t="s">
        <v>109</v>
      </c>
      <c r="M7" s="4">
        <v>6000</v>
      </c>
      <c r="N7" s="6">
        <v>45679</v>
      </c>
      <c r="O7" s="6">
        <v>46022</v>
      </c>
      <c r="P7" s="1" t="s">
        <v>687</v>
      </c>
    </row>
    <row r="8" spans="1:16" x14ac:dyDescent="0.25">
      <c r="A8" s="4">
        <v>4</v>
      </c>
      <c r="B8" s="2" t="str">
        <f>HYPERLINK("https://my.zakupivli.pro/remote/dispatcher/state_purchase_view/58521208", "UA-2025-04-03-004051-a")</f>
        <v>UA-2025-04-03-004051-a</v>
      </c>
      <c r="C8" s="2" t="s">
        <v>500</v>
      </c>
      <c r="D8" s="2" t="str">
        <f>HYPERLINK("https://my.zakupivli.pro/remote/dispatcher/state_contracting_view/23715470", "UA-2025-04-03-004051-a-a1")</f>
        <v>UA-2025-04-03-004051-a-a1</v>
      </c>
      <c r="E8" s="1" t="s">
        <v>169</v>
      </c>
      <c r="F8" s="1" t="s">
        <v>407</v>
      </c>
      <c r="G8" s="1" t="s">
        <v>692</v>
      </c>
      <c r="H8" s="1" t="s">
        <v>256</v>
      </c>
      <c r="I8" s="1" t="s">
        <v>440</v>
      </c>
      <c r="J8" s="1" t="s">
        <v>510</v>
      </c>
      <c r="K8" s="1" t="s">
        <v>140</v>
      </c>
      <c r="L8" s="1" t="s">
        <v>289</v>
      </c>
      <c r="M8" s="4">
        <v>38322</v>
      </c>
      <c r="N8" s="6">
        <v>45750</v>
      </c>
      <c r="O8" s="6">
        <v>46022</v>
      </c>
      <c r="P8" s="1" t="s">
        <v>687</v>
      </c>
    </row>
    <row r="9" spans="1:16" x14ac:dyDescent="0.25">
      <c r="A9" s="4">
        <v>5</v>
      </c>
      <c r="B9" s="2" t="str">
        <f>HYPERLINK("https://my.zakupivli.pro/remote/dispatcher/state_purchase_view/59782679", "UA-2025-05-30-002873-a")</f>
        <v>UA-2025-05-30-002873-a</v>
      </c>
      <c r="C9" s="2" t="s">
        <v>500</v>
      </c>
      <c r="D9" s="2" t="str">
        <f>HYPERLINK("https://my.zakupivli.pro/remote/dispatcher/state_contracting_view/24258261", "UA-2025-05-30-002873-a-c1")</f>
        <v>UA-2025-05-30-002873-a-c1</v>
      </c>
      <c r="E9" s="1" t="s">
        <v>96</v>
      </c>
      <c r="F9" s="1" t="s">
        <v>419</v>
      </c>
      <c r="G9" s="1" t="s">
        <v>643</v>
      </c>
      <c r="H9" s="1" t="s">
        <v>183</v>
      </c>
      <c r="I9" s="1" t="s">
        <v>440</v>
      </c>
      <c r="J9" s="1" t="s">
        <v>480</v>
      </c>
      <c r="K9" s="1" t="s">
        <v>115</v>
      </c>
      <c r="L9" s="1" t="s">
        <v>47</v>
      </c>
      <c r="M9" s="4">
        <v>3740</v>
      </c>
      <c r="N9" s="6">
        <v>45807</v>
      </c>
      <c r="O9" s="6">
        <v>46022</v>
      </c>
      <c r="P9" s="1" t="s">
        <v>687</v>
      </c>
    </row>
    <row r="10" spans="1:16" x14ac:dyDescent="0.25">
      <c r="A10" s="4">
        <v>6</v>
      </c>
      <c r="B10" s="2" t="str">
        <f>HYPERLINK("https://my.zakupivli.pro/remote/dispatcher/state_purchase_view/57335611", "UA-2025-02-10-009225-a")</f>
        <v>UA-2025-02-10-009225-a</v>
      </c>
      <c r="C10" s="2" t="s">
        <v>500</v>
      </c>
      <c r="D10" s="2" t="str">
        <f>HYPERLINK("https://my.zakupivli.pro/remote/dispatcher/state_contracting_view/23196281", "UA-2025-02-10-009225-a-c1")</f>
        <v>UA-2025-02-10-009225-a-c1</v>
      </c>
      <c r="E10" s="1" t="s">
        <v>283</v>
      </c>
      <c r="F10" s="1" t="s">
        <v>619</v>
      </c>
      <c r="G10" s="1" t="s">
        <v>619</v>
      </c>
      <c r="H10" s="1" t="s">
        <v>204</v>
      </c>
      <c r="I10" s="1" t="s">
        <v>440</v>
      </c>
      <c r="J10" s="1" t="s">
        <v>668</v>
      </c>
      <c r="K10" s="1" t="s">
        <v>146</v>
      </c>
      <c r="L10" s="1" t="s">
        <v>218</v>
      </c>
      <c r="M10" s="5">
        <v>107390.81</v>
      </c>
      <c r="N10" s="6">
        <v>45698</v>
      </c>
      <c r="O10" s="6">
        <v>46022</v>
      </c>
      <c r="P10" s="1" t="s">
        <v>687</v>
      </c>
    </row>
    <row r="11" spans="1:16" x14ac:dyDescent="0.25">
      <c r="A11" s="4">
        <v>7</v>
      </c>
      <c r="B11" s="2" t="str">
        <f>HYPERLINK("https://my.zakupivli.pro/remote/dispatcher/state_purchase_view/56599342", "UA-2025-01-16-005667-a")</f>
        <v>UA-2025-01-16-005667-a</v>
      </c>
      <c r="C11" s="2" t="s">
        <v>500</v>
      </c>
      <c r="D11" s="2" t="str">
        <f>HYPERLINK("https://my.zakupivli.pro/remote/dispatcher/state_contracting_view/22875534", "UA-2025-01-16-005667-a-a1")</f>
        <v>UA-2025-01-16-005667-a-a1</v>
      </c>
      <c r="E11" s="1" t="s">
        <v>73</v>
      </c>
      <c r="F11" s="1" t="s">
        <v>433</v>
      </c>
      <c r="G11" s="1" t="s">
        <v>417</v>
      </c>
      <c r="H11" s="1" t="s">
        <v>323</v>
      </c>
      <c r="I11" s="1" t="s">
        <v>440</v>
      </c>
      <c r="J11" s="1" t="s">
        <v>450</v>
      </c>
      <c r="K11" s="1" t="s">
        <v>87</v>
      </c>
      <c r="L11" s="1" t="s">
        <v>301</v>
      </c>
      <c r="M11" s="5">
        <v>4949.28</v>
      </c>
      <c r="N11" s="6">
        <v>45673</v>
      </c>
      <c r="O11" s="6">
        <v>46022</v>
      </c>
      <c r="P11" s="1" t="s">
        <v>687</v>
      </c>
    </row>
    <row r="12" spans="1:16" x14ac:dyDescent="0.25">
      <c r="A12" s="4">
        <v>8</v>
      </c>
      <c r="B12" s="2" t="str">
        <f>HYPERLINK("https://my.zakupivli.pro/remote/dispatcher/state_purchase_view/58739063", "UA-2025-04-14-000766-a")</f>
        <v>UA-2025-04-14-000766-a</v>
      </c>
      <c r="C12" s="2" t="s">
        <v>500</v>
      </c>
      <c r="D12" s="2" t="str">
        <f>HYPERLINK("https://my.zakupivli.pro/remote/dispatcher/state_contracting_view/23809941", "UA-2025-04-14-000766-a-b1")</f>
        <v>UA-2025-04-14-000766-a-b1</v>
      </c>
      <c r="E12" s="1" t="s">
        <v>313</v>
      </c>
      <c r="F12" s="1" t="s">
        <v>548</v>
      </c>
      <c r="G12" s="1" t="s">
        <v>443</v>
      </c>
      <c r="H12" s="1" t="s">
        <v>199</v>
      </c>
      <c r="I12" s="1" t="s">
        <v>440</v>
      </c>
      <c r="J12" s="1" t="s">
        <v>438</v>
      </c>
      <c r="K12" s="1" t="s">
        <v>152</v>
      </c>
      <c r="L12" s="1" t="s">
        <v>22</v>
      </c>
      <c r="M12" s="4">
        <v>24800</v>
      </c>
      <c r="N12" s="6">
        <v>45761</v>
      </c>
      <c r="O12" s="6">
        <v>46022</v>
      </c>
      <c r="P12" s="1" t="s">
        <v>687</v>
      </c>
    </row>
    <row r="13" spans="1:16" x14ac:dyDescent="0.25">
      <c r="A13" s="4">
        <v>9</v>
      </c>
      <c r="B13" s="2" t="str">
        <f>HYPERLINK("https://my.zakupivli.pro/remote/dispatcher/state_purchase_view/60201616", "UA-2025-06-19-000760-a")</f>
        <v>UA-2025-06-19-000760-a</v>
      </c>
      <c r="C13" s="2" t="s">
        <v>500</v>
      </c>
      <c r="D13" s="2" t="str">
        <f>HYPERLINK("https://my.zakupivli.pro/remote/dispatcher/state_contracting_view/24439517", "UA-2025-06-19-000760-a-b1")</f>
        <v>UA-2025-06-19-000760-a-b1</v>
      </c>
      <c r="E13" s="1" t="s">
        <v>114</v>
      </c>
      <c r="F13" s="1" t="s">
        <v>529</v>
      </c>
      <c r="G13" s="1" t="s">
        <v>518</v>
      </c>
      <c r="H13" s="1" t="s">
        <v>251</v>
      </c>
      <c r="I13" s="1" t="s">
        <v>440</v>
      </c>
      <c r="J13" s="1" t="s">
        <v>490</v>
      </c>
      <c r="K13" s="1" t="s">
        <v>130</v>
      </c>
      <c r="L13" s="1" t="s">
        <v>70</v>
      </c>
      <c r="M13" s="4">
        <v>60500</v>
      </c>
      <c r="N13" s="6">
        <v>45827</v>
      </c>
      <c r="O13" s="6">
        <v>46022</v>
      </c>
      <c r="P13" s="1" t="s">
        <v>687</v>
      </c>
    </row>
    <row r="14" spans="1:16" x14ac:dyDescent="0.25">
      <c r="A14" s="4">
        <v>10</v>
      </c>
      <c r="B14" s="2" t="str">
        <f>HYPERLINK("https://my.zakupivli.pro/remote/dispatcher/state_purchase_view/57006333", "UA-2025-01-29-002210-a")</f>
        <v>UA-2025-01-29-002210-a</v>
      </c>
      <c r="C14" s="2" t="s">
        <v>500</v>
      </c>
      <c r="D14" s="2" t="str">
        <f>HYPERLINK("https://my.zakupivli.pro/remote/dispatcher/state_contracting_view/23052021", "UA-2025-01-29-002210-a-a1")</f>
        <v>UA-2025-01-29-002210-a-a1</v>
      </c>
      <c r="E14" s="1" t="s">
        <v>365</v>
      </c>
      <c r="F14" s="1" t="s">
        <v>547</v>
      </c>
      <c r="G14" s="1" t="s">
        <v>546</v>
      </c>
      <c r="H14" s="1" t="s">
        <v>319</v>
      </c>
      <c r="I14" s="1" t="s">
        <v>440</v>
      </c>
      <c r="J14" s="1" t="s">
        <v>660</v>
      </c>
      <c r="K14" s="1" t="s">
        <v>145</v>
      </c>
      <c r="L14" s="1" t="s">
        <v>82</v>
      </c>
      <c r="M14" s="5">
        <v>12904.32</v>
      </c>
      <c r="N14" s="6">
        <v>45685</v>
      </c>
      <c r="O14" s="6">
        <v>46022</v>
      </c>
      <c r="P14" s="1" t="s">
        <v>687</v>
      </c>
    </row>
    <row r="15" spans="1:16" x14ac:dyDescent="0.25">
      <c r="A15" s="4">
        <v>11</v>
      </c>
      <c r="B15" s="2" t="str">
        <f>HYPERLINK("https://my.zakupivli.pro/remote/dispatcher/state_purchase_view/57326545", "UA-2025-02-10-005140-a")</f>
        <v>UA-2025-02-10-005140-a</v>
      </c>
      <c r="C15" s="2" t="s">
        <v>500</v>
      </c>
      <c r="D15" s="2" t="str">
        <f>HYPERLINK("https://my.zakupivli.pro/remote/dispatcher/state_contracting_view/23192334", "UA-2025-02-10-005140-a-b1")</f>
        <v>UA-2025-02-10-005140-a-b1</v>
      </c>
      <c r="E15" s="1" t="s">
        <v>376</v>
      </c>
      <c r="F15" s="1" t="s">
        <v>584</v>
      </c>
      <c r="G15" s="1" t="s">
        <v>584</v>
      </c>
      <c r="H15" s="1" t="s">
        <v>204</v>
      </c>
      <c r="I15" s="1" t="s">
        <v>440</v>
      </c>
      <c r="J15" s="1" t="s">
        <v>668</v>
      </c>
      <c r="K15" s="1" t="s">
        <v>146</v>
      </c>
      <c r="L15" s="1" t="s">
        <v>207</v>
      </c>
      <c r="M15" s="5">
        <v>55864.21</v>
      </c>
      <c r="N15" s="6">
        <v>45698</v>
      </c>
      <c r="O15" s="6">
        <v>46022</v>
      </c>
      <c r="P15" s="1" t="s">
        <v>687</v>
      </c>
    </row>
    <row r="16" spans="1:16" x14ac:dyDescent="0.25">
      <c r="A16" s="4">
        <v>12</v>
      </c>
      <c r="B16" s="2" t="str">
        <f>HYPERLINK("https://my.zakupivli.pro/remote/dispatcher/state_purchase_view/56779573", "UA-2025-01-22-002318-a")</f>
        <v>UA-2025-01-22-002318-a</v>
      </c>
      <c r="C16" s="2" t="s">
        <v>500</v>
      </c>
      <c r="D16" s="2" t="str">
        <f>HYPERLINK("https://my.zakupivli.pro/remote/dispatcher/state_contracting_view/22951379", "UA-2025-01-22-002318-a-c1")</f>
        <v>UA-2025-01-22-002318-a-c1</v>
      </c>
      <c r="E16" s="1" t="s">
        <v>377</v>
      </c>
      <c r="F16" s="1" t="s">
        <v>642</v>
      </c>
      <c r="G16" s="1" t="s">
        <v>465</v>
      </c>
      <c r="H16" s="1" t="s">
        <v>6</v>
      </c>
      <c r="I16" s="1" t="s">
        <v>440</v>
      </c>
      <c r="J16" s="1" t="s">
        <v>455</v>
      </c>
      <c r="K16" s="1" t="s">
        <v>100</v>
      </c>
      <c r="L16" s="1" t="s">
        <v>111</v>
      </c>
      <c r="M16" s="4">
        <v>22600</v>
      </c>
      <c r="N16" s="6">
        <v>45679</v>
      </c>
      <c r="O16" s="6">
        <v>46022</v>
      </c>
      <c r="P16" s="1" t="s">
        <v>687</v>
      </c>
    </row>
    <row r="17" spans="1:16" x14ac:dyDescent="0.25">
      <c r="A17" s="4">
        <v>13</v>
      </c>
      <c r="B17" s="2" t="str">
        <f>HYPERLINK("https://my.zakupivli.pro/remote/dispatcher/state_purchase_view/57317695", "UA-2025-02-10-001269-a")</f>
        <v>UA-2025-02-10-001269-a</v>
      </c>
      <c r="C17" s="2" t="s">
        <v>500</v>
      </c>
      <c r="D17" s="2" t="str">
        <f>HYPERLINK("https://my.zakupivli.pro/remote/dispatcher/state_contracting_view/23188176", "UA-2025-02-10-001269-a-c1")</f>
        <v>UA-2025-02-10-001269-a-c1</v>
      </c>
      <c r="E17" s="1" t="s">
        <v>347</v>
      </c>
      <c r="F17" s="1" t="s">
        <v>555</v>
      </c>
      <c r="G17" s="1" t="s">
        <v>672</v>
      </c>
      <c r="H17" s="1" t="s">
        <v>201</v>
      </c>
      <c r="I17" s="1" t="s">
        <v>440</v>
      </c>
      <c r="J17" s="1" t="s">
        <v>456</v>
      </c>
      <c r="K17" s="1" t="s">
        <v>189</v>
      </c>
      <c r="L17" s="1" t="s">
        <v>475</v>
      </c>
      <c r="M17" s="5">
        <v>9893.7000000000007</v>
      </c>
      <c r="N17" s="6">
        <v>45698</v>
      </c>
      <c r="O17" s="6">
        <v>46022</v>
      </c>
      <c r="P17" s="1" t="s">
        <v>687</v>
      </c>
    </row>
    <row r="18" spans="1:16" x14ac:dyDescent="0.25">
      <c r="A18" s="4">
        <v>14</v>
      </c>
      <c r="B18" s="2" t="str">
        <f>HYPERLINK("https://my.zakupivli.pro/remote/dispatcher/state_purchase_view/57299497", "UA-2025-02-11-011322-a")</f>
        <v>UA-2025-02-11-011322-a</v>
      </c>
      <c r="C18" s="2" t="str">
        <f>HYPERLINK("https://my.zakupivli.pro/remote/dispatcher/state_purchase_lot_view/1543243", "UA-2025-02-11-011322-a-L1543243")</f>
        <v>UA-2025-02-11-011322-a-L1543243</v>
      </c>
      <c r="D18" s="2" t="str">
        <f>HYPERLINK("https://my.zakupivli.pro/remote/dispatcher/state_contracting_view/23311338", "UA-2025-02-11-011322-a-c2")</f>
        <v>UA-2025-02-11-011322-a-c2</v>
      </c>
      <c r="E18" s="1" t="s">
        <v>372</v>
      </c>
      <c r="F18" s="1" t="s">
        <v>542</v>
      </c>
      <c r="G18" s="1" t="s">
        <v>639</v>
      </c>
      <c r="H18" s="1" t="s">
        <v>279</v>
      </c>
      <c r="I18" s="1" t="s">
        <v>424</v>
      </c>
      <c r="J18" s="1" t="s">
        <v>478</v>
      </c>
      <c r="K18" s="1" t="s">
        <v>174</v>
      </c>
      <c r="L18" s="1" t="s">
        <v>232</v>
      </c>
      <c r="M18" s="5">
        <v>21345</v>
      </c>
      <c r="N18" s="6">
        <v>45716</v>
      </c>
      <c r="O18" s="6">
        <v>46022</v>
      </c>
      <c r="P18" s="1" t="s">
        <v>687</v>
      </c>
    </row>
    <row r="19" spans="1:16" x14ac:dyDescent="0.25">
      <c r="A19" s="4">
        <v>15</v>
      </c>
      <c r="B19" s="2" t="str">
        <f>HYPERLINK("https://my.zakupivli.pro/remote/dispatcher/state_purchase_view/57299497", "UA-2025-02-11-011322-a")</f>
        <v>UA-2025-02-11-011322-a</v>
      </c>
      <c r="C19" s="2" t="str">
        <f>HYPERLINK("https://my.zakupivli.pro/remote/dispatcher/state_purchase_lot_view/1543242", "UA-2025-02-11-011322-a-L1543242")</f>
        <v>UA-2025-02-11-011322-a-L1543242</v>
      </c>
      <c r="D19" s="2" t="str">
        <f>HYPERLINK("https://my.zakupivli.pro/remote/dispatcher/state_contracting_view/23311311", "UA-2025-02-11-011322-a-c1")</f>
        <v>UA-2025-02-11-011322-a-c1</v>
      </c>
      <c r="E19" s="1" t="s">
        <v>382</v>
      </c>
      <c r="F19" s="1" t="s">
        <v>542</v>
      </c>
      <c r="G19" s="1" t="s">
        <v>640</v>
      </c>
      <c r="H19" s="1" t="s">
        <v>279</v>
      </c>
      <c r="I19" s="1" t="s">
        <v>424</v>
      </c>
      <c r="J19" s="1" t="s">
        <v>478</v>
      </c>
      <c r="K19" s="1" t="s">
        <v>174</v>
      </c>
      <c r="L19" s="1" t="s">
        <v>231</v>
      </c>
      <c r="M19" s="5">
        <v>29100</v>
      </c>
      <c r="N19" s="6">
        <v>45716</v>
      </c>
      <c r="O19" s="6">
        <v>46022</v>
      </c>
      <c r="P19" s="1" t="s">
        <v>687</v>
      </c>
    </row>
    <row r="20" spans="1:16" hidden="1" x14ac:dyDescent="0.25">
      <c r="A20" s="4">
        <v>16</v>
      </c>
      <c r="B20" s="2" t="str">
        <f>HYPERLINK("https://my.zakupivli.pro/remote/dispatcher/state_purchase_view/57107804", "UA-2025-01-31-011233-a")</f>
        <v>UA-2025-01-31-011233-a</v>
      </c>
      <c r="C20" s="2" t="s">
        <v>500</v>
      </c>
      <c r="D20" s="2" t="str">
        <f>HYPERLINK("https://my.zakupivli.pro/remote/dispatcher/state_contracting_view/23096306", "UA-2025-01-31-011233-a-a1")</f>
        <v>UA-2025-01-31-011233-a-a1</v>
      </c>
      <c r="E20" s="1" t="s">
        <v>269</v>
      </c>
      <c r="F20" s="1" t="s">
        <v>589</v>
      </c>
      <c r="G20" s="1" t="s">
        <v>589</v>
      </c>
      <c r="H20" s="1" t="s">
        <v>204</v>
      </c>
      <c r="I20" s="1" t="s">
        <v>440</v>
      </c>
      <c r="J20" s="1" t="s">
        <v>425</v>
      </c>
      <c r="K20" s="1" t="s">
        <v>159</v>
      </c>
      <c r="L20" s="1" t="s">
        <v>158</v>
      </c>
      <c r="M20" s="5">
        <v>41262.94</v>
      </c>
      <c r="N20" s="6">
        <v>45688</v>
      </c>
      <c r="O20" s="6">
        <v>46022</v>
      </c>
      <c r="P20" s="1" t="s">
        <v>688</v>
      </c>
    </row>
    <row r="21" spans="1:16" x14ac:dyDescent="0.25">
      <c r="A21" s="4">
        <v>17</v>
      </c>
      <c r="B21" s="2" t="str">
        <f>HYPERLINK("https://my.zakupivli.pro/remote/dispatcher/state_purchase_view/58132309", "UA-2025-03-17-006128-a")</f>
        <v>UA-2025-03-17-006128-a</v>
      </c>
      <c r="C21" s="2" t="s">
        <v>500</v>
      </c>
      <c r="D21" s="2" t="str">
        <f>HYPERLINK("https://my.zakupivli.pro/remote/dispatcher/state_contracting_view/23545076", "UA-2025-03-17-006128-a-a1")</f>
        <v>UA-2025-03-17-006128-a-a1</v>
      </c>
      <c r="E21" s="1" t="s">
        <v>14</v>
      </c>
      <c r="F21" s="1" t="s">
        <v>607</v>
      </c>
      <c r="G21" s="1" t="s">
        <v>607</v>
      </c>
      <c r="H21" s="1" t="s">
        <v>204</v>
      </c>
      <c r="I21" s="1" t="s">
        <v>440</v>
      </c>
      <c r="J21" s="1" t="s">
        <v>668</v>
      </c>
      <c r="K21" s="1" t="s">
        <v>146</v>
      </c>
      <c r="L21" s="1" t="s">
        <v>249</v>
      </c>
      <c r="M21" s="5">
        <v>50599.67</v>
      </c>
      <c r="N21" s="6">
        <v>45733</v>
      </c>
      <c r="O21" s="6">
        <v>46022</v>
      </c>
      <c r="P21" s="1" t="s">
        <v>687</v>
      </c>
    </row>
    <row r="22" spans="1:16" x14ac:dyDescent="0.25">
      <c r="A22" s="4">
        <v>18</v>
      </c>
      <c r="B22" s="2" t="str">
        <f>HYPERLINK("https://my.zakupivli.pro/remote/dispatcher/state_purchase_view/58244202", "UA-2025-03-20-012842-a")</f>
        <v>UA-2025-03-20-012842-a</v>
      </c>
      <c r="C22" s="2" t="s">
        <v>500</v>
      </c>
      <c r="D22" s="2" t="str">
        <f>HYPERLINK("https://my.zakupivli.pro/remote/dispatcher/state_contracting_view/23592900", "UA-2025-03-20-012842-a-a1")</f>
        <v>UA-2025-03-20-012842-a-a1</v>
      </c>
      <c r="E22" s="1" t="s">
        <v>5</v>
      </c>
      <c r="F22" s="1" t="s">
        <v>566</v>
      </c>
      <c r="G22" s="1" t="s">
        <v>565</v>
      </c>
      <c r="H22" s="1" t="s">
        <v>319</v>
      </c>
      <c r="I22" s="1" t="s">
        <v>440</v>
      </c>
      <c r="J22" s="1" t="s">
        <v>660</v>
      </c>
      <c r="K22" s="1" t="s">
        <v>145</v>
      </c>
      <c r="L22" s="1" t="s">
        <v>83</v>
      </c>
      <c r="M22" s="5">
        <v>12576.96</v>
      </c>
      <c r="N22" s="6">
        <v>45736</v>
      </c>
      <c r="O22" s="6">
        <v>46022</v>
      </c>
      <c r="P22" s="1" t="s">
        <v>687</v>
      </c>
    </row>
    <row r="23" spans="1:16" x14ac:dyDescent="0.25">
      <c r="A23" s="4">
        <v>19</v>
      </c>
      <c r="B23" s="2" t="str">
        <f>HYPERLINK("https://my.zakupivli.pro/remote/dispatcher/state_purchase_view/57557935", "UA-2025-02-19-000741-a")</f>
        <v>UA-2025-02-19-000741-a</v>
      </c>
      <c r="C23" s="2" t="s">
        <v>500</v>
      </c>
      <c r="D23" s="2" t="str">
        <f>HYPERLINK("https://my.zakupivli.pro/remote/dispatcher/state_contracting_view/23293831", "UA-2025-02-19-000741-a-c1")</f>
        <v>UA-2025-02-19-000741-a-c1</v>
      </c>
      <c r="E23" s="1" t="s">
        <v>277</v>
      </c>
      <c r="F23" s="1" t="s">
        <v>533</v>
      </c>
      <c r="G23" s="1" t="s">
        <v>533</v>
      </c>
      <c r="H23" s="1" t="s">
        <v>227</v>
      </c>
      <c r="I23" s="1" t="s">
        <v>440</v>
      </c>
      <c r="J23" s="1" t="s">
        <v>448</v>
      </c>
      <c r="K23" s="1" t="s">
        <v>149</v>
      </c>
      <c r="L23" s="1" t="s">
        <v>219</v>
      </c>
      <c r="M23" s="4">
        <v>19500</v>
      </c>
      <c r="N23" s="6">
        <v>45707</v>
      </c>
      <c r="O23" s="6">
        <v>46022</v>
      </c>
      <c r="P23" s="1" t="s">
        <v>687</v>
      </c>
    </row>
    <row r="24" spans="1:16" x14ac:dyDescent="0.25">
      <c r="A24" s="4">
        <v>20</v>
      </c>
      <c r="B24" s="2" t="str">
        <f>HYPERLINK("https://my.zakupivli.pro/remote/dispatcher/state_purchase_view/57794498", "UA-2025-02-28-007753-a")</f>
        <v>UA-2025-02-28-007753-a</v>
      </c>
      <c r="C24" s="2" t="s">
        <v>500</v>
      </c>
      <c r="D24" s="2" t="str">
        <f>HYPERLINK("https://my.zakupivli.pro/remote/dispatcher/state_contracting_view/23397941", "UA-2025-02-28-007753-a-a1")</f>
        <v>UA-2025-02-28-007753-a-a1</v>
      </c>
      <c r="E24" s="1" t="s">
        <v>374</v>
      </c>
      <c r="F24" s="1" t="s">
        <v>550</v>
      </c>
      <c r="G24" s="1" t="s">
        <v>693</v>
      </c>
      <c r="H24" s="1" t="s">
        <v>287</v>
      </c>
      <c r="I24" s="1" t="s">
        <v>440</v>
      </c>
      <c r="J24" s="1" t="s">
        <v>485</v>
      </c>
      <c r="K24" s="1" t="s">
        <v>118</v>
      </c>
      <c r="L24" s="1" t="s">
        <v>447</v>
      </c>
      <c r="M24" s="4">
        <v>9900</v>
      </c>
      <c r="N24" s="6">
        <v>45716</v>
      </c>
      <c r="O24" s="6">
        <v>46022</v>
      </c>
      <c r="P24" s="1" t="s">
        <v>687</v>
      </c>
    </row>
    <row r="25" spans="1:16" x14ac:dyDescent="0.25">
      <c r="A25" s="4">
        <v>21</v>
      </c>
      <c r="B25" s="2" t="str">
        <f>HYPERLINK("https://my.zakupivli.pro/remote/dispatcher/state_purchase_view/58665345", "UA-2025-04-09-011606-a")</f>
        <v>UA-2025-04-09-011606-a</v>
      </c>
      <c r="C25" s="2" t="s">
        <v>500</v>
      </c>
      <c r="D25" s="2" t="str">
        <f>HYPERLINK("https://my.zakupivli.pro/remote/dispatcher/state_contracting_view/23777763", "UA-2025-04-09-011606-a-c1")</f>
        <v>UA-2025-04-09-011606-a-c1</v>
      </c>
      <c r="E25" s="1" t="s">
        <v>353</v>
      </c>
      <c r="F25" s="1" t="s">
        <v>603</v>
      </c>
      <c r="G25" s="1" t="s">
        <v>603</v>
      </c>
      <c r="H25" s="1" t="s">
        <v>204</v>
      </c>
      <c r="I25" s="1" t="s">
        <v>440</v>
      </c>
      <c r="J25" s="1" t="s">
        <v>509</v>
      </c>
      <c r="K25" s="1" t="s">
        <v>160</v>
      </c>
      <c r="L25" s="1" t="s">
        <v>326</v>
      </c>
      <c r="M25" s="5">
        <v>11594.73</v>
      </c>
      <c r="N25" s="6">
        <v>45756</v>
      </c>
      <c r="O25" s="6">
        <v>46022</v>
      </c>
      <c r="P25" s="1" t="s">
        <v>687</v>
      </c>
    </row>
    <row r="26" spans="1:16" x14ac:dyDescent="0.25">
      <c r="A26" s="4">
        <v>22</v>
      </c>
      <c r="B26" s="2" t="str">
        <f>HYPERLINK("https://my.zakupivli.pro/remote/dispatcher/state_purchase_view/58666110", "UA-2025-04-09-011975-a")</f>
        <v>UA-2025-04-09-011975-a</v>
      </c>
      <c r="C26" s="2" t="s">
        <v>500</v>
      </c>
      <c r="D26" s="2" t="str">
        <f>HYPERLINK("https://my.zakupivli.pro/remote/dispatcher/state_contracting_view/23778074", "UA-2025-04-09-011975-a-a1")</f>
        <v>UA-2025-04-09-011975-a-a1</v>
      </c>
      <c r="E26" s="1" t="s">
        <v>359</v>
      </c>
      <c r="F26" s="1" t="s">
        <v>598</v>
      </c>
      <c r="G26" s="1" t="s">
        <v>598</v>
      </c>
      <c r="H26" s="1" t="s">
        <v>204</v>
      </c>
      <c r="I26" s="1" t="s">
        <v>440</v>
      </c>
      <c r="J26" s="1" t="s">
        <v>509</v>
      </c>
      <c r="K26" s="1" t="s">
        <v>160</v>
      </c>
      <c r="L26" s="1" t="s">
        <v>327</v>
      </c>
      <c r="M26" s="5">
        <v>29212.36</v>
      </c>
      <c r="N26" s="6">
        <v>45756</v>
      </c>
      <c r="O26" s="6">
        <v>46022</v>
      </c>
      <c r="P26" s="1" t="s">
        <v>687</v>
      </c>
    </row>
    <row r="27" spans="1:16" x14ac:dyDescent="0.25">
      <c r="A27" s="4">
        <v>23</v>
      </c>
      <c r="B27" s="2" t="str">
        <f>HYPERLINK("https://my.zakupivli.pro/remote/dispatcher/state_purchase_view/58666740", "UA-2025-04-09-012266-a")</f>
        <v>UA-2025-04-09-012266-a</v>
      </c>
      <c r="C27" s="2" t="s">
        <v>500</v>
      </c>
      <c r="D27" s="2" t="str">
        <f>HYPERLINK("https://my.zakupivli.pro/remote/dispatcher/state_contracting_view/23778276", "UA-2025-04-09-012266-a-a1")</f>
        <v>UA-2025-04-09-012266-a-a1</v>
      </c>
      <c r="E27" s="1" t="s">
        <v>360</v>
      </c>
      <c r="F27" s="1" t="s">
        <v>613</v>
      </c>
      <c r="G27" s="1" t="s">
        <v>613</v>
      </c>
      <c r="H27" s="1" t="s">
        <v>204</v>
      </c>
      <c r="I27" s="1" t="s">
        <v>440</v>
      </c>
      <c r="J27" s="1" t="s">
        <v>509</v>
      </c>
      <c r="K27" s="1" t="s">
        <v>160</v>
      </c>
      <c r="L27" s="1" t="s">
        <v>329</v>
      </c>
      <c r="M27" s="5">
        <v>3565.38</v>
      </c>
      <c r="N27" s="6">
        <v>45756</v>
      </c>
      <c r="O27" s="6">
        <v>46022</v>
      </c>
      <c r="P27" s="1" t="s">
        <v>687</v>
      </c>
    </row>
    <row r="28" spans="1:16" x14ac:dyDescent="0.25">
      <c r="A28" s="4">
        <v>24</v>
      </c>
      <c r="B28" s="2" t="str">
        <f>HYPERLINK("https://my.zakupivli.pro/remote/dispatcher/state_purchase_view/58940005", "UA-2025-04-23-007609-a")</f>
        <v>UA-2025-04-23-007609-a</v>
      </c>
      <c r="C28" s="2" t="s">
        <v>500</v>
      </c>
      <c r="D28" s="2" t="str">
        <f>HYPERLINK("https://my.zakupivli.pro/remote/dispatcher/state_contracting_view/23898097", "UA-2025-04-23-007609-a-b1")</f>
        <v>UA-2025-04-23-007609-a-b1</v>
      </c>
      <c r="E28" s="1" t="s">
        <v>310</v>
      </c>
      <c r="F28" s="1" t="s">
        <v>462</v>
      </c>
      <c r="G28" s="1" t="s">
        <v>513</v>
      </c>
      <c r="H28" s="1" t="s">
        <v>127</v>
      </c>
      <c r="I28" s="1" t="s">
        <v>440</v>
      </c>
      <c r="J28" s="1" t="s">
        <v>414</v>
      </c>
      <c r="K28" s="1" t="s">
        <v>153</v>
      </c>
      <c r="L28" s="1" t="s">
        <v>25</v>
      </c>
      <c r="M28" s="4">
        <v>42018</v>
      </c>
      <c r="N28" s="6">
        <v>45768</v>
      </c>
      <c r="O28" s="6">
        <v>46022</v>
      </c>
      <c r="P28" s="1" t="s">
        <v>687</v>
      </c>
    </row>
    <row r="29" spans="1:16" x14ac:dyDescent="0.25">
      <c r="A29" s="4">
        <v>25</v>
      </c>
      <c r="B29" s="2" t="str">
        <f>HYPERLINK("https://my.zakupivli.pro/remote/dispatcher/state_purchase_view/59338510", "UA-2025-05-12-001616-a")</f>
        <v>UA-2025-05-12-001616-a</v>
      </c>
      <c r="C29" s="2" t="s">
        <v>500</v>
      </c>
      <c r="D29" s="2" t="str">
        <f>HYPERLINK("https://my.zakupivli.pro/remote/dispatcher/state_contracting_view/24064018", "UA-2025-05-12-001616-a-c1")</f>
        <v>UA-2025-05-12-001616-a-c1</v>
      </c>
      <c r="E29" s="1" t="s">
        <v>95</v>
      </c>
      <c r="F29" s="1" t="s">
        <v>602</v>
      </c>
      <c r="G29" s="1" t="s">
        <v>602</v>
      </c>
      <c r="H29" s="1" t="s">
        <v>204</v>
      </c>
      <c r="I29" s="1" t="s">
        <v>440</v>
      </c>
      <c r="J29" s="1" t="s">
        <v>509</v>
      </c>
      <c r="K29" s="1" t="s">
        <v>160</v>
      </c>
      <c r="L29" s="1" t="s">
        <v>38</v>
      </c>
      <c r="M29" s="5">
        <v>21317.49</v>
      </c>
      <c r="N29" s="6">
        <v>45789</v>
      </c>
      <c r="O29" s="6">
        <v>46022</v>
      </c>
      <c r="P29" s="1" t="s">
        <v>687</v>
      </c>
    </row>
    <row r="30" spans="1:16" x14ac:dyDescent="0.25">
      <c r="A30" s="4">
        <v>26</v>
      </c>
      <c r="B30" s="2" t="str">
        <f>HYPERLINK("https://my.zakupivli.pro/remote/dispatcher/state_purchase_view/59009786", "UA-2025-04-28-000124-a")</f>
        <v>UA-2025-04-28-000124-a</v>
      </c>
      <c r="C30" s="2" t="s">
        <v>500</v>
      </c>
      <c r="D30" s="2" t="str">
        <f>HYPERLINK("https://my.zakupivli.pro/remote/dispatcher/state_contracting_view/23927924", "UA-2025-04-28-000124-a-a1")</f>
        <v>UA-2025-04-28-000124-a-a1</v>
      </c>
      <c r="E30" s="1" t="s">
        <v>339</v>
      </c>
      <c r="F30" s="1" t="s">
        <v>463</v>
      </c>
      <c r="G30" s="1" t="s">
        <v>683</v>
      </c>
      <c r="H30" s="1" t="s">
        <v>108</v>
      </c>
      <c r="I30" s="1" t="s">
        <v>440</v>
      </c>
      <c r="J30" s="1" t="s">
        <v>414</v>
      </c>
      <c r="K30" s="1" t="s">
        <v>153</v>
      </c>
      <c r="L30" s="1" t="s">
        <v>27</v>
      </c>
      <c r="M30" s="4">
        <v>20910</v>
      </c>
      <c r="N30" s="6">
        <v>45768</v>
      </c>
      <c r="O30" s="6">
        <v>46022</v>
      </c>
      <c r="P30" s="1" t="s">
        <v>687</v>
      </c>
    </row>
    <row r="31" spans="1:16" x14ac:dyDescent="0.25">
      <c r="A31" s="4">
        <v>27</v>
      </c>
      <c r="B31" s="2" t="str">
        <f>HYPERLINK("https://my.zakupivli.pro/remote/dispatcher/state_purchase_view/58552123", "UA-2025-04-04-003573-a")</f>
        <v>UA-2025-04-04-003573-a</v>
      </c>
      <c r="C31" s="2" t="str">
        <f>HYPERLINK("https://my.zakupivli.pro/remote/dispatcher/state_purchase_lot_view/1600525", "UA-2025-04-04-003573-a-L1600525")</f>
        <v>UA-2025-04-04-003573-a-L1600525</v>
      </c>
      <c r="D31" s="2" t="str">
        <f>HYPERLINK("https://my.zakupivli.pro/remote/dispatcher/state_contracting_view/23850138", "UA-2025-04-04-003573-a-a1")</f>
        <v>UA-2025-04-04-003573-a-a1</v>
      </c>
      <c r="E31" s="1" t="s">
        <v>393</v>
      </c>
      <c r="F31" s="1" t="s">
        <v>579</v>
      </c>
      <c r="G31" s="1" t="s">
        <v>432</v>
      </c>
      <c r="H31" s="1" t="s">
        <v>193</v>
      </c>
      <c r="I31" s="1" t="s">
        <v>424</v>
      </c>
      <c r="J31" s="1" t="s">
        <v>454</v>
      </c>
      <c r="K31" s="1" t="s">
        <v>136</v>
      </c>
      <c r="L31" s="1" t="s">
        <v>28</v>
      </c>
      <c r="M31" s="5">
        <v>47643</v>
      </c>
      <c r="N31" s="6">
        <v>45775</v>
      </c>
      <c r="O31" s="6">
        <v>46022</v>
      </c>
      <c r="P31" s="1" t="s">
        <v>687</v>
      </c>
    </row>
    <row r="32" spans="1:16" x14ac:dyDescent="0.25">
      <c r="A32" s="4">
        <v>28</v>
      </c>
      <c r="B32" s="2" t="str">
        <f>HYPERLINK("https://my.zakupivli.pro/remote/dispatcher/state_purchase_view/59868698", "UA-2025-06-04-002925-a")</f>
        <v>UA-2025-06-04-002925-a</v>
      </c>
      <c r="C32" s="2" t="s">
        <v>500</v>
      </c>
      <c r="D32" s="2" t="str">
        <f>HYPERLINK("https://my.zakupivli.pro/remote/dispatcher/state_contracting_view/24296063", "UA-2025-06-04-002925-a-c1")</f>
        <v>UA-2025-06-04-002925-a-c1</v>
      </c>
      <c r="E32" s="1" t="s">
        <v>370</v>
      </c>
      <c r="F32" s="1" t="s">
        <v>556</v>
      </c>
      <c r="G32" s="1" t="s">
        <v>556</v>
      </c>
      <c r="H32" s="1" t="s">
        <v>200</v>
      </c>
      <c r="I32" s="1" t="s">
        <v>440</v>
      </c>
      <c r="J32" s="1" t="s">
        <v>468</v>
      </c>
      <c r="K32" s="1" t="s">
        <v>119</v>
      </c>
      <c r="L32" s="1" t="s">
        <v>56</v>
      </c>
      <c r="M32" s="4">
        <v>3000</v>
      </c>
      <c r="N32" s="6">
        <v>45812</v>
      </c>
      <c r="O32" s="6">
        <v>46022</v>
      </c>
      <c r="P32" s="1" t="s">
        <v>687</v>
      </c>
    </row>
    <row r="33" spans="1:16" x14ac:dyDescent="0.25">
      <c r="A33" s="4">
        <v>29</v>
      </c>
      <c r="B33" s="2" t="str">
        <f>HYPERLINK("https://my.zakupivli.pro/remote/dispatcher/state_purchase_view/60013502", "UA-2025-06-11-000619-a")</f>
        <v>UA-2025-06-11-000619-a</v>
      </c>
      <c r="C33" s="2" t="s">
        <v>500</v>
      </c>
      <c r="D33" s="2" t="str">
        <f>HYPERLINK("https://my.zakupivli.pro/remote/dispatcher/state_contracting_view/24358832", "UA-2025-06-11-000619-a-b1")</f>
        <v>UA-2025-06-11-000619-a-b1</v>
      </c>
      <c r="E33" s="1" t="s">
        <v>352</v>
      </c>
      <c r="F33" s="1" t="s">
        <v>614</v>
      </c>
      <c r="G33" s="1" t="s">
        <v>614</v>
      </c>
      <c r="H33" s="1" t="s">
        <v>204</v>
      </c>
      <c r="I33" s="1" t="s">
        <v>440</v>
      </c>
      <c r="J33" s="1" t="s">
        <v>509</v>
      </c>
      <c r="K33" s="1" t="s">
        <v>160</v>
      </c>
      <c r="L33" s="1" t="s">
        <v>61</v>
      </c>
      <c r="M33" s="5">
        <v>4913.28</v>
      </c>
      <c r="N33" s="6">
        <v>45819</v>
      </c>
      <c r="O33" s="6">
        <v>46022</v>
      </c>
      <c r="P33" s="1" t="s">
        <v>687</v>
      </c>
    </row>
    <row r="34" spans="1:16" x14ac:dyDescent="0.25">
      <c r="A34" s="4">
        <v>30</v>
      </c>
      <c r="B34" s="2" t="str">
        <f>HYPERLINK("https://my.zakupivli.pro/remote/dispatcher/state_purchase_view/56323142", "UA-2025-01-02-003127-a")</f>
        <v>UA-2025-01-02-003127-a</v>
      </c>
      <c r="C34" s="2" t="s">
        <v>500</v>
      </c>
      <c r="D34" s="2" t="str">
        <f>HYPERLINK("https://my.zakupivli.pro/remote/dispatcher/state_contracting_view/22762257", "UA-2025-01-02-003127-a-b1")</f>
        <v>UA-2025-01-02-003127-a-b1</v>
      </c>
      <c r="E34" s="1" t="s">
        <v>121</v>
      </c>
      <c r="F34" s="1" t="s">
        <v>568</v>
      </c>
      <c r="G34" s="1" t="s">
        <v>568</v>
      </c>
      <c r="H34" s="1" t="s">
        <v>318</v>
      </c>
      <c r="I34" s="1" t="s">
        <v>440</v>
      </c>
      <c r="J34" s="1" t="s">
        <v>449</v>
      </c>
      <c r="K34" s="1" t="s">
        <v>7</v>
      </c>
      <c r="L34" s="1" t="s">
        <v>192</v>
      </c>
      <c r="M34" s="5">
        <v>28534.51</v>
      </c>
      <c r="N34" s="6">
        <v>45658</v>
      </c>
      <c r="O34" s="6">
        <v>46022</v>
      </c>
      <c r="P34" s="1" t="s">
        <v>687</v>
      </c>
    </row>
    <row r="35" spans="1:16" x14ac:dyDescent="0.25">
      <c r="A35" s="4">
        <v>31</v>
      </c>
      <c r="B35" s="2" t="str">
        <f>HYPERLINK("https://my.zakupivli.pro/remote/dispatcher/state_purchase_view/56418244", "UA-2025-01-09-001960-a")</f>
        <v>UA-2025-01-09-001960-a</v>
      </c>
      <c r="C35" s="2" t="s">
        <v>500</v>
      </c>
      <c r="D35" s="2" t="str">
        <f>HYPERLINK("https://my.zakupivli.pro/remote/dispatcher/state_contracting_view/22801266", "UA-2025-01-09-001960-a-b1")</f>
        <v>UA-2025-01-09-001960-a-b1</v>
      </c>
      <c r="E35" s="1" t="s">
        <v>296</v>
      </c>
      <c r="F35" s="1" t="s">
        <v>551</v>
      </c>
      <c r="G35" s="1" t="s">
        <v>551</v>
      </c>
      <c r="H35" s="1" t="s">
        <v>239</v>
      </c>
      <c r="I35" s="1" t="s">
        <v>440</v>
      </c>
      <c r="J35" s="1" t="s">
        <v>410</v>
      </c>
      <c r="K35" s="1" t="s">
        <v>110</v>
      </c>
      <c r="L35" s="1" t="s">
        <v>34</v>
      </c>
      <c r="M35" s="5">
        <v>185754.83</v>
      </c>
      <c r="N35" s="6">
        <v>45663</v>
      </c>
      <c r="O35" s="6">
        <v>46022</v>
      </c>
      <c r="P35" s="1" t="s">
        <v>687</v>
      </c>
    </row>
    <row r="36" spans="1:16" x14ac:dyDescent="0.25">
      <c r="A36" s="4">
        <v>32</v>
      </c>
      <c r="B36" s="2" t="str">
        <f>HYPERLINK("https://my.zakupivli.pro/remote/dispatcher/state_purchase_view/56612531", "UA-2025-01-16-011335-a")</f>
        <v>UA-2025-01-16-011335-a</v>
      </c>
      <c r="C36" s="2" t="s">
        <v>500</v>
      </c>
      <c r="D36" s="2" t="str">
        <f>HYPERLINK("https://my.zakupivli.pro/remote/dispatcher/state_contracting_view/22880877", "UA-2025-01-16-011335-a-b1")</f>
        <v>UA-2025-01-16-011335-a-b1</v>
      </c>
      <c r="E36" s="1" t="s">
        <v>384</v>
      </c>
      <c r="F36" s="1" t="s">
        <v>537</v>
      </c>
      <c r="G36" s="1" t="s">
        <v>536</v>
      </c>
      <c r="H36" s="1" t="s">
        <v>266</v>
      </c>
      <c r="I36" s="1" t="s">
        <v>440</v>
      </c>
      <c r="J36" s="1" t="s">
        <v>457</v>
      </c>
      <c r="K36" s="1" t="s">
        <v>174</v>
      </c>
      <c r="L36" s="1" t="s">
        <v>472</v>
      </c>
      <c r="M36" s="4">
        <v>8400</v>
      </c>
      <c r="N36" s="6">
        <v>45673</v>
      </c>
      <c r="O36" s="6">
        <v>46022</v>
      </c>
      <c r="P36" s="1" t="s">
        <v>687</v>
      </c>
    </row>
    <row r="37" spans="1:16" x14ac:dyDescent="0.25">
      <c r="A37" s="4">
        <v>33</v>
      </c>
      <c r="B37" s="2" t="str">
        <f>HYPERLINK("https://my.zakupivli.pro/remote/dispatcher/state_purchase_view/56926679", "UA-2025-01-27-006143-a")</f>
        <v>UA-2025-01-27-006143-a</v>
      </c>
      <c r="C37" s="2" t="s">
        <v>500</v>
      </c>
      <c r="D37" s="2" t="str">
        <f>HYPERLINK("https://my.zakupivli.pro/remote/dispatcher/state_contracting_view/23016426", "UA-2025-01-27-006143-a-c1")</f>
        <v>UA-2025-01-27-006143-a-c1</v>
      </c>
      <c r="E37" s="1" t="s">
        <v>363</v>
      </c>
      <c r="F37" s="1" t="s">
        <v>540</v>
      </c>
      <c r="G37" s="1" t="s">
        <v>539</v>
      </c>
      <c r="H37" s="1" t="s">
        <v>188</v>
      </c>
      <c r="I37" s="1" t="s">
        <v>440</v>
      </c>
      <c r="J37" s="1" t="s">
        <v>660</v>
      </c>
      <c r="K37" s="1" t="s">
        <v>145</v>
      </c>
      <c r="L37" s="1" t="s">
        <v>306</v>
      </c>
      <c r="M37" s="4">
        <v>2880</v>
      </c>
      <c r="N37" s="6">
        <v>45684</v>
      </c>
      <c r="O37" s="6">
        <v>46022</v>
      </c>
      <c r="P37" s="1" t="s">
        <v>687</v>
      </c>
    </row>
    <row r="38" spans="1:16" x14ac:dyDescent="0.25">
      <c r="A38" s="4">
        <v>34</v>
      </c>
      <c r="B38" s="2" t="str">
        <f>HYPERLINK("https://my.zakupivli.pro/remote/dispatcher/state_purchase_view/57204227", "UA-2025-02-05-002241-a")</f>
        <v>UA-2025-02-05-002241-a</v>
      </c>
      <c r="C38" s="2" t="s">
        <v>500</v>
      </c>
      <c r="D38" s="2" t="str">
        <f>HYPERLINK("https://my.zakupivli.pro/remote/dispatcher/state_contracting_view/23138770", "UA-2025-02-05-002241-a-b1")</f>
        <v>UA-2025-02-05-002241-a-b1</v>
      </c>
      <c r="E38" s="1" t="s">
        <v>161</v>
      </c>
      <c r="F38" s="1" t="s">
        <v>571</v>
      </c>
      <c r="G38" s="1" t="s">
        <v>1</v>
      </c>
      <c r="H38" s="1" t="s">
        <v>234</v>
      </c>
      <c r="I38" s="1" t="s">
        <v>440</v>
      </c>
      <c r="J38" s="1" t="s">
        <v>508</v>
      </c>
      <c r="K38" s="1" t="s">
        <v>101</v>
      </c>
      <c r="L38" s="1" t="s">
        <v>274</v>
      </c>
      <c r="M38" s="4">
        <v>14520</v>
      </c>
      <c r="N38" s="6">
        <v>45693</v>
      </c>
      <c r="O38" s="6">
        <v>46022</v>
      </c>
      <c r="P38" s="1" t="s">
        <v>687</v>
      </c>
    </row>
    <row r="39" spans="1:16" x14ac:dyDescent="0.25">
      <c r="A39" s="4">
        <v>35</v>
      </c>
      <c r="B39" s="2" t="str">
        <f>HYPERLINK("https://my.zakupivli.pro/remote/dispatcher/state_purchase_view/57332252", "UA-2025-02-10-007813-a")</f>
        <v>UA-2025-02-10-007813-a</v>
      </c>
      <c r="C39" s="2" t="s">
        <v>500</v>
      </c>
      <c r="D39" s="2" t="str">
        <f>HYPERLINK("https://my.zakupivli.pro/remote/dispatcher/state_contracting_view/23194902", "UA-2025-02-10-007813-a-c1")</f>
        <v>UA-2025-02-10-007813-a-c1</v>
      </c>
      <c r="E39" s="1" t="s">
        <v>368</v>
      </c>
      <c r="F39" s="1" t="s">
        <v>585</v>
      </c>
      <c r="G39" s="1" t="s">
        <v>585</v>
      </c>
      <c r="H39" s="1" t="s">
        <v>204</v>
      </c>
      <c r="I39" s="1" t="s">
        <v>440</v>
      </c>
      <c r="J39" s="1" t="s">
        <v>668</v>
      </c>
      <c r="K39" s="1" t="s">
        <v>146</v>
      </c>
      <c r="L39" s="1" t="s">
        <v>209</v>
      </c>
      <c r="M39" s="5">
        <v>78470.679999999993</v>
      </c>
      <c r="N39" s="6">
        <v>45698</v>
      </c>
      <c r="O39" s="6">
        <v>46022</v>
      </c>
      <c r="P39" s="1" t="s">
        <v>687</v>
      </c>
    </row>
    <row r="40" spans="1:16" x14ac:dyDescent="0.25">
      <c r="A40" s="4">
        <v>36</v>
      </c>
      <c r="B40" s="2" t="str">
        <f>HYPERLINK("https://my.zakupivli.pro/remote/dispatcher/state_purchase_view/60180354", "UA-2025-06-18-005316-a")</f>
        <v>UA-2025-06-18-005316-a</v>
      </c>
      <c r="C40" s="2" t="s">
        <v>500</v>
      </c>
      <c r="D40" s="2" t="str">
        <f>HYPERLINK("https://my.zakupivli.pro/remote/dispatcher/state_contracting_view/24430403", "UA-2025-06-18-005316-a-b1")</f>
        <v>UA-2025-06-18-005316-a-b1</v>
      </c>
      <c r="E40" s="1" t="s">
        <v>355</v>
      </c>
      <c r="F40" s="1" t="s">
        <v>582</v>
      </c>
      <c r="G40" s="1" t="s">
        <v>582</v>
      </c>
      <c r="H40" s="1" t="s">
        <v>203</v>
      </c>
      <c r="I40" s="1" t="s">
        <v>440</v>
      </c>
      <c r="J40" s="1" t="s">
        <v>426</v>
      </c>
      <c r="K40" s="1" t="s">
        <v>117</v>
      </c>
      <c r="L40" s="1" t="s">
        <v>67</v>
      </c>
      <c r="M40" s="5">
        <v>72420.45</v>
      </c>
      <c r="N40" s="6">
        <v>45826</v>
      </c>
      <c r="O40" s="6">
        <v>46022</v>
      </c>
      <c r="P40" s="1" t="s">
        <v>687</v>
      </c>
    </row>
    <row r="41" spans="1:16" x14ac:dyDescent="0.25">
      <c r="A41" s="4">
        <v>37</v>
      </c>
      <c r="B41" s="2" t="str">
        <f>HYPERLINK("https://my.zakupivli.pro/remote/dispatcher/state_purchase_view/60180631", "UA-2025-06-18-005496-a")</f>
        <v>UA-2025-06-18-005496-a</v>
      </c>
      <c r="C41" s="2" t="s">
        <v>500</v>
      </c>
      <c r="D41" s="2" t="str">
        <f>HYPERLINK("https://my.zakupivli.pro/remote/dispatcher/state_contracting_view/24430592", "UA-2025-06-18-005496-a-b1")</f>
        <v>UA-2025-06-18-005496-a-b1</v>
      </c>
      <c r="E41" s="1" t="s">
        <v>388</v>
      </c>
      <c r="F41" s="1" t="s">
        <v>583</v>
      </c>
      <c r="G41" s="1" t="s">
        <v>583</v>
      </c>
      <c r="H41" s="1" t="s">
        <v>203</v>
      </c>
      <c r="I41" s="1" t="s">
        <v>440</v>
      </c>
      <c r="J41" s="1" t="s">
        <v>426</v>
      </c>
      <c r="K41" s="1" t="s">
        <v>117</v>
      </c>
      <c r="L41" s="1" t="s">
        <v>68</v>
      </c>
      <c r="M41" s="5">
        <v>4733.55</v>
      </c>
      <c r="N41" s="6">
        <v>45826</v>
      </c>
      <c r="O41" s="6">
        <v>46022</v>
      </c>
      <c r="P41" s="1" t="s">
        <v>687</v>
      </c>
    </row>
    <row r="42" spans="1:16" x14ac:dyDescent="0.25">
      <c r="A42" s="4">
        <v>38</v>
      </c>
      <c r="B42" s="2" t="str">
        <f>HYPERLINK("https://my.zakupivli.pro/remote/dispatcher/state_purchase_view/59984013", "UA-2025-06-10-000669-a")</f>
        <v>UA-2025-06-10-000669-a</v>
      </c>
      <c r="C42" s="2" t="s">
        <v>500</v>
      </c>
      <c r="D42" s="2" t="str">
        <f>HYPERLINK("https://my.zakupivli.pro/remote/dispatcher/state_contracting_view/24346050", "UA-2025-06-10-000669-a-c1")</f>
        <v>UA-2025-06-10-000669-a-c1</v>
      </c>
      <c r="E42" s="1" t="s">
        <v>324</v>
      </c>
      <c r="F42" s="1" t="s">
        <v>487</v>
      </c>
      <c r="G42" s="1" t="s">
        <v>685</v>
      </c>
      <c r="H42" s="1" t="s">
        <v>183</v>
      </c>
      <c r="I42" s="1" t="s">
        <v>440</v>
      </c>
      <c r="J42" s="1" t="s">
        <v>480</v>
      </c>
      <c r="K42" s="1" t="s">
        <v>115</v>
      </c>
      <c r="L42" s="1" t="s">
        <v>58</v>
      </c>
      <c r="M42" s="4">
        <v>1326</v>
      </c>
      <c r="N42" s="6">
        <v>45818</v>
      </c>
      <c r="O42" s="6">
        <v>46022</v>
      </c>
      <c r="P42" s="1" t="s">
        <v>687</v>
      </c>
    </row>
    <row r="43" spans="1:16" x14ac:dyDescent="0.25">
      <c r="A43" s="4">
        <v>39</v>
      </c>
      <c r="B43" s="2" t="str">
        <f>HYPERLINK("https://my.zakupivli.pro/remote/dispatcher/state_purchase_view/55548384", "UA-2024-12-09-015400-a")</f>
        <v>UA-2024-12-09-015400-a</v>
      </c>
      <c r="C43" s="2" t="str">
        <f>HYPERLINK("https://my.zakupivli.pro/remote/dispatcher/state_purchase_lot_view/1489363", "UA-2024-12-09-015400-a-L1489363")</f>
        <v>UA-2024-12-09-015400-a-L1489363</v>
      </c>
      <c r="D43" s="2" t="str">
        <f>HYPERLINK("https://my.zakupivli.pro/remote/dispatcher/state_contracting_view/22627121", "UA-2024-12-09-015400-a-b1")</f>
        <v>UA-2024-12-09-015400-a-b1</v>
      </c>
      <c r="E43" s="1" t="s">
        <v>391</v>
      </c>
      <c r="F43" s="1" t="s">
        <v>434</v>
      </c>
      <c r="G43" s="1" t="s">
        <v>434</v>
      </c>
      <c r="H43" s="1" t="s">
        <v>19</v>
      </c>
      <c r="I43" s="1" t="s">
        <v>424</v>
      </c>
      <c r="J43" s="1" t="s">
        <v>667</v>
      </c>
      <c r="K43" s="1" t="s">
        <v>194</v>
      </c>
      <c r="L43" s="1" t="s">
        <v>272</v>
      </c>
      <c r="M43" s="5">
        <v>671136.71</v>
      </c>
      <c r="N43" s="6">
        <v>45658</v>
      </c>
      <c r="O43" s="6">
        <v>46022</v>
      </c>
      <c r="P43" s="1" t="s">
        <v>687</v>
      </c>
    </row>
    <row r="44" spans="1:16" x14ac:dyDescent="0.25">
      <c r="A44" s="4">
        <v>40</v>
      </c>
      <c r="B44" s="2" t="str">
        <f>HYPERLINK("https://my.zakupivli.pro/remote/dispatcher/state_purchase_view/57178809", "UA-2025-02-04-008885-a")</f>
        <v>UA-2025-02-04-008885-a</v>
      </c>
      <c r="C44" s="2" t="s">
        <v>500</v>
      </c>
      <c r="D44" s="2" t="str">
        <f>HYPERLINK("https://my.zakupivli.pro/remote/dispatcher/state_contracting_view/23127891", "UA-2025-02-04-008885-a-a1")</f>
        <v>UA-2025-02-04-008885-a-a1</v>
      </c>
      <c r="E44" s="1" t="s">
        <v>210</v>
      </c>
      <c r="F44" s="1" t="s">
        <v>499</v>
      </c>
      <c r="G44" s="1" t="s">
        <v>532</v>
      </c>
      <c r="H44" s="1" t="s">
        <v>257</v>
      </c>
      <c r="I44" s="1" t="s">
        <v>440</v>
      </c>
      <c r="J44" s="1" t="s">
        <v>505</v>
      </c>
      <c r="K44" s="1" t="s">
        <v>126</v>
      </c>
      <c r="L44" s="1" t="s">
        <v>162</v>
      </c>
      <c r="M44" s="4">
        <v>36000</v>
      </c>
      <c r="N44" s="6">
        <v>45692</v>
      </c>
      <c r="O44" s="6">
        <v>46022</v>
      </c>
      <c r="P44" s="1" t="s">
        <v>687</v>
      </c>
    </row>
    <row r="45" spans="1:16" x14ac:dyDescent="0.25">
      <c r="A45" s="4">
        <v>41</v>
      </c>
      <c r="B45" s="2" t="str">
        <f>HYPERLINK("https://my.zakupivli.pro/remote/dispatcher/state_purchase_view/57325181", "UA-2025-02-10-004542-a")</f>
        <v>UA-2025-02-10-004542-a</v>
      </c>
      <c r="C45" s="2" t="s">
        <v>500</v>
      </c>
      <c r="D45" s="2" t="str">
        <f>HYPERLINK("https://my.zakupivli.pro/remote/dispatcher/state_contracting_view/23191656", "UA-2025-02-10-004542-a-a1")</f>
        <v>UA-2025-02-10-004542-a-a1</v>
      </c>
      <c r="E45" s="1" t="s">
        <v>364</v>
      </c>
      <c r="F45" s="1" t="s">
        <v>616</v>
      </c>
      <c r="G45" s="1" t="s">
        <v>616</v>
      </c>
      <c r="H45" s="1" t="s">
        <v>204</v>
      </c>
      <c r="I45" s="1" t="s">
        <v>440</v>
      </c>
      <c r="J45" s="1" t="s">
        <v>668</v>
      </c>
      <c r="K45" s="1" t="s">
        <v>146</v>
      </c>
      <c r="L45" s="1" t="s">
        <v>206</v>
      </c>
      <c r="M45" s="5">
        <v>1896.02</v>
      </c>
      <c r="N45" s="6">
        <v>45698</v>
      </c>
      <c r="O45" s="6">
        <v>46022</v>
      </c>
      <c r="P45" s="1" t="s">
        <v>687</v>
      </c>
    </row>
    <row r="46" spans="1:16" x14ac:dyDescent="0.25">
      <c r="A46" s="4">
        <v>42</v>
      </c>
      <c r="B46" s="2" t="str">
        <f>HYPERLINK("https://my.zakupivli.pro/remote/dispatcher/state_purchase_view/57797760", "UA-2025-02-28-009213-a")</f>
        <v>UA-2025-02-28-009213-a</v>
      </c>
      <c r="C46" s="2" t="str">
        <f>HYPERLINK("https://my.zakupivli.pro/remote/dispatcher/state_purchase_lot_view/1564693", "UA-2025-02-28-009213-a-L1564693")</f>
        <v>UA-2025-02-28-009213-a-L1564693</v>
      </c>
      <c r="D46" s="2" t="str">
        <f>HYPERLINK("https://my.zakupivli.pro/remote/dispatcher/state_contracting_view/23509055", "UA-2025-02-28-009213-a-a1")</f>
        <v>UA-2025-02-28-009213-a-a1</v>
      </c>
      <c r="E46" s="1" t="s">
        <v>330</v>
      </c>
      <c r="F46" s="1" t="s">
        <v>581</v>
      </c>
      <c r="G46" s="1" t="s">
        <v>580</v>
      </c>
      <c r="H46" s="1" t="s">
        <v>319</v>
      </c>
      <c r="I46" s="1" t="s">
        <v>424</v>
      </c>
      <c r="J46" s="1" t="s">
        <v>678</v>
      </c>
      <c r="K46" s="1" t="s">
        <v>135</v>
      </c>
      <c r="L46" s="1" t="s">
        <v>255</v>
      </c>
      <c r="M46" s="5">
        <v>825000</v>
      </c>
      <c r="N46" s="6">
        <v>45735</v>
      </c>
      <c r="O46" s="6">
        <v>46022</v>
      </c>
      <c r="P46" s="1" t="s">
        <v>687</v>
      </c>
    </row>
    <row r="47" spans="1:16" x14ac:dyDescent="0.25">
      <c r="A47" s="4">
        <v>43</v>
      </c>
      <c r="B47" s="2" t="str">
        <f>HYPERLINK("https://my.zakupivli.pro/remote/dispatcher/state_purchase_view/57140734", "UA-2025-02-03-009795-a")</f>
        <v>UA-2025-02-03-009795-a</v>
      </c>
      <c r="C47" s="2" t="str">
        <f>HYPERLINK("https://my.zakupivli.pro/remote/dispatcher/state_purchase_lot_view/1537495", "UA-2025-02-03-009795-a-L1537495")</f>
        <v>UA-2025-02-03-009795-a-L1537495</v>
      </c>
      <c r="D47" s="2" t="str">
        <f>HYPERLINK("https://my.zakupivli.pro/remote/dispatcher/state_contracting_view/23246750", "UA-2025-02-03-009795-a-a1")</f>
        <v>UA-2025-02-03-009795-a-a1</v>
      </c>
      <c r="E47" s="1" t="s">
        <v>253</v>
      </c>
      <c r="F47" s="1" t="s">
        <v>623</v>
      </c>
      <c r="G47" s="1" t="s">
        <v>645</v>
      </c>
      <c r="H47" s="1" t="s">
        <v>320</v>
      </c>
      <c r="I47" s="1" t="s">
        <v>424</v>
      </c>
      <c r="J47" s="1" t="s">
        <v>680</v>
      </c>
      <c r="K47" s="1" t="s">
        <v>117</v>
      </c>
      <c r="L47" s="1" t="s">
        <v>226</v>
      </c>
      <c r="M47" s="5">
        <v>152982</v>
      </c>
      <c r="N47" s="6">
        <v>45707</v>
      </c>
      <c r="O47" s="6">
        <v>46022</v>
      </c>
      <c r="P47" s="1" t="s">
        <v>687</v>
      </c>
    </row>
    <row r="48" spans="1:16" x14ac:dyDescent="0.25">
      <c r="A48" s="4">
        <v>44</v>
      </c>
      <c r="B48" s="2" t="str">
        <f>HYPERLINK("https://my.zakupivli.pro/remote/dispatcher/state_purchase_view/58131635", "UA-2025-03-17-005886-a")</f>
        <v>UA-2025-03-17-005886-a</v>
      </c>
      <c r="C48" s="2" t="s">
        <v>500</v>
      </c>
      <c r="D48" s="2" t="str">
        <f>HYPERLINK("https://my.zakupivli.pro/remote/dispatcher/state_contracting_view/23544823", "UA-2025-03-17-005886-a-b1")</f>
        <v>UA-2025-03-17-005886-a-b1</v>
      </c>
      <c r="E48" s="1" t="s">
        <v>361</v>
      </c>
      <c r="F48" s="1" t="s">
        <v>610</v>
      </c>
      <c r="G48" s="1" t="s">
        <v>610</v>
      </c>
      <c r="H48" s="1" t="s">
        <v>204</v>
      </c>
      <c r="I48" s="1" t="s">
        <v>440</v>
      </c>
      <c r="J48" s="1" t="s">
        <v>668</v>
      </c>
      <c r="K48" s="1" t="s">
        <v>146</v>
      </c>
      <c r="L48" s="1" t="s">
        <v>247</v>
      </c>
      <c r="M48" s="5">
        <v>41139.870000000003</v>
      </c>
      <c r="N48" s="6">
        <v>45733</v>
      </c>
      <c r="O48" s="6">
        <v>46022</v>
      </c>
      <c r="P48" s="1" t="s">
        <v>687</v>
      </c>
    </row>
    <row r="49" spans="1:16" x14ac:dyDescent="0.25">
      <c r="A49" s="4">
        <v>45</v>
      </c>
      <c r="B49" s="2" t="str">
        <f>HYPERLINK("https://my.zakupivli.pro/remote/dispatcher/state_purchase_view/57793689", "UA-2025-02-28-007402-a")</f>
        <v>UA-2025-02-28-007402-a</v>
      </c>
      <c r="C49" s="2" t="s">
        <v>500</v>
      </c>
      <c r="D49" s="2" t="str">
        <f>HYPERLINK("https://my.zakupivli.pro/remote/dispatcher/state_contracting_view/23397557", "UA-2025-02-28-007402-a-b1")</f>
        <v>UA-2025-02-28-007402-a-b1</v>
      </c>
      <c r="E49" s="1" t="s">
        <v>53</v>
      </c>
      <c r="F49" s="1" t="s">
        <v>649</v>
      </c>
      <c r="G49" s="1" t="s">
        <v>649</v>
      </c>
      <c r="H49" s="1" t="s">
        <v>235</v>
      </c>
      <c r="I49" s="1" t="s">
        <v>440</v>
      </c>
      <c r="J49" s="1" t="s">
        <v>681</v>
      </c>
      <c r="K49" s="1" t="s">
        <v>102</v>
      </c>
      <c r="L49" s="1" t="s">
        <v>241</v>
      </c>
      <c r="M49" s="5">
        <v>2157.12</v>
      </c>
      <c r="N49" s="6">
        <v>45716</v>
      </c>
      <c r="O49" s="6">
        <v>46022</v>
      </c>
      <c r="P49" s="1" t="s">
        <v>687</v>
      </c>
    </row>
    <row r="50" spans="1:16" x14ac:dyDescent="0.25">
      <c r="A50" s="4">
        <v>46</v>
      </c>
      <c r="B50" s="2" t="str">
        <f>HYPERLINK("https://my.zakupivli.pro/remote/dispatcher/state_purchase_view/58522269", "UA-2025-04-03-004488-a")</f>
        <v>UA-2025-04-03-004488-a</v>
      </c>
      <c r="C50" s="2" t="s">
        <v>500</v>
      </c>
      <c r="D50" s="2" t="str">
        <f>HYPERLINK("https://my.zakupivli.pro/remote/dispatcher/state_contracting_view/23715971", "UA-2025-04-03-004488-a-b1")</f>
        <v>UA-2025-04-03-004488-a-b1</v>
      </c>
      <c r="E50" s="1" t="s">
        <v>205</v>
      </c>
      <c r="F50" s="1" t="s">
        <v>525</v>
      </c>
      <c r="G50" s="1" t="s">
        <v>671</v>
      </c>
      <c r="H50" s="1" t="s">
        <v>258</v>
      </c>
      <c r="I50" s="1" t="s">
        <v>440</v>
      </c>
      <c r="J50" s="1" t="s">
        <v>510</v>
      </c>
      <c r="K50" s="1" t="s">
        <v>140</v>
      </c>
      <c r="L50" s="1" t="s">
        <v>293</v>
      </c>
      <c r="M50" s="5">
        <v>16520.400000000001</v>
      </c>
      <c r="N50" s="6">
        <v>45750</v>
      </c>
      <c r="O50" s="6">
        <v>46022</v>
      </c>
      <c r="P50" s="1" t="s">
        <v>687</v>
      </c>
    </row>
    <row r="51" spans="1:16" x14ac:dyDescent="0.25">
      <c r="A51" s="4">
        <v>47</v>
      </c>
      <c r="B51" s="2" t="str">
        <f>HYPERLINK("https://my.zakupivli.pro/remote/dispatcher/state_purchase_view/59336795", "UA-2025-05-12-000874-a")</f>
        <v>UA-2025-05-12-000874-a</v>
      </c>
      <c r="C51" s="2" t="s">
        <v>500</v>
      </c>
      <c r="D51" s="2" t="str">
        <f>HYPERLINK("https://my.zakupivli.pro/remote/dispatcher/state_contracting_view/24063176", "UA-2025-05-12-000874-a-c1")</f>
        <v>UA-2025-05-12-000874-a-c1</v>
      </c>
      <c r="E51" s="1" t="s">
        <v>91</v>
      </c>
      <c r="F51" s="1" t="s">
        <v>587</v>
      </c>
      <c r="G51" s="1" t="s">
        <v>587</v>
      </c>
      <c r="H51" s="1" t="s">
        <v>204</v>
      </c>
      <c r="I51" s="1" t="s">
        <v>440</v>
      </c>
      <c r="J51" s="1" t="s">
        <v>509</v>
      </c>
      <c r="K51" s="1" t="s">
        <v>160</v>
      </c>
      <c r="L51" s="1" t="s">
        <v>36</v>
      </c>
      <c r="M51" s="5">
        <v>17405.21</v>
      </c>
      <c r="N51" s="6">
        <v>45789</v>
      </c>
      <c r="O51" s="6">
        <v>46022</v>
      </c>
      <c r="P51" s="1" t="s">
        <v>687</v>
      </c>
    </row>
    <row r="52" spans="1:16" x14ac:dyDescent="0.25">
      <c r="A52" s="4">
        <v>48</v>
      </c>
      <c r="B52" s="2" t="str">
        <f>HYPERLINK("https://my.zakupivli.pro/remote/dispatcher/state_purchase_view/59069106", "UA-2025-04-30-001987-a")</f>
        <v>UA-2025-04-30-001987-a</v>
      </c>
      <c r="C52" s="2" t="str">
        <f>HYPERLINK("https://my.zakupivli.pro/remote/dispatcher/state_purchase_lot_view/1625865", "UA-2025-04-30-001987-a-L1625865")</f>
        <v>UA-2025-04-30-001987-a-L1625865</v>
      </c>
      <c r="D52" s="2" t="str">
        <f>HYPERLINK("https://my.zakupivli.pro/remote/dispatcher/state_contracting_view/24109033", "UA-2025-04-30-001987-a-b1")</f>
        <v>UA-2025-04-30-001987-a-b1</v>
      </c>
      <c r="E52" s="1" t="s">
        <v>225</v>
      </c>
      <c r="F52" s="1" t="s">
        <v>638</v>
      </c>
      <c r="G52" s="1" t="s">
        <v>446</v>
      </c>
      <c r="H52" s="1" t="s">
        <v>186</v>
      </c>
      <c r="I52" s="1" t="s">
        <v>424</v>
      </c>
      <c r="J52" s="1" t="s">
        <v>398</v>
      </c>
      <c r="K52" s="1" t="s">
        <v>125</v>
      </c>
      <c r="L52" s="1" t="s">
        <v>42</v>
      </c>
      <c r="M52" s="5">
        <v>989000</v>
      </c>
      <c r="N52" s="6">
        <v>45798</v>
      </c>
      <c r="O52" s="6">
        <v>46022</v>
      </c>
      <c r="P52" s="1" t="s">
        <v>687</v>
      </c>
    </row>
    <row r="53" spans="1:16" x14ac:dyDescent="0.25">
      <c r="A53" s="4">
        <v>49</v>
      </c>
      <c r="B53" s="2" t="str">
        <f>HYPERLINK("https://my.zakupivli.pro/remote/dispatcher/state_purchase_view/57558514", "UA-2025-02-19-001025-a")</f>
        <v>UA-2025-02-19-001025-a</v>
      </c>
      <c r="C53" s="2" t="s">
        <v>500</v>
      </c>
      <c r="D53" s="2" t="str">
        <f>HYPERLINK("https://my.zakupivli.pro/remote/dispatcher/state_contracting_view/23294162", "UA-2025-02-19-001025-a-b1")</f>
        <v>UA-2025-02-19-001025-a-b1</v>
      </c>
      <c r="E53" s="1" t="s">
        <v>314</v>
      </c>
      <c r="F53" s="1" t="s">
        <v>650</v>
      </c>
      <c r="G53" s="1" t="s">
        <v>511</v>
      </c>
      <c r="H53" s="1" t="s">
        <v>88</v>
      </c>
      <c r="I53" s="1" t="s">
        <v>440</v>
      </c>
      <c r="J53" s="1" t="s">
        <v>480</v>
      </c>
      <c r="K53" s="1" t="s">
        <v>115</v>
      </c>
      <c r="L53" s="1" t="s">
        <v>220</v>
      </c>
      <c r="M53" s="4">
        <v>9990</v>
      </c>
      <c r="N53" s="6">
        <v>45707</v>
      </c>
      <c r="O53" s="6">
        <v>46022</v>
      </c>
      <c r="P53" s="1" t="s">
        <v>687</v>
      </c>
    </row>
    <row r="54" spans="1:16" x14ac:dyDescent="0.25">
      <c r="A54" s="4">
        <v>50</v>
      </c>
      <c r="B54" s="2" t="str">
        <f>HYPERLINK("https://my.zakupivli.pro/remote/dispatcher/state_purchase_view/58667329", "UA-2025-04-09-012517-a")</f>
        <v>UA-2025-04-09-012517-a</v>
      </c>
      <c r="C54" s="2" t="s">
        <v>500</v>
      </c>
      <c r="D54" s="2" t="str">
        <f>HYPERLINK("https://my.zakupivli.pro/remote/dispatcher/state_contracting_view/23778527", "UA-2025-04-09-012517-a-b1")</f>
        <v>UA-2025-04-09-012517-a-b1</v>
      </c>
      <c r="E54" s="1" t="s">
        <v>392</v>
      </c>
      <c r="F54" s="1" t="s">
        <v>573</v>
      </c>
      <c r="G54" s="1" t="s">
        <v>596</v>
      </c>
      <c r="H54" s="1" t="s">
        <v>204</v>
      </c>
      <c r="I54" s="1" t="s">
        <v>440</v>
      </c>
      <c r="J54" s="1" t="s">
        <v>509</v>
      </c>
      <c r="K54" s="1" t="s">
        <v>160</v>
      </c>
      <c r="L54" s="1" t="s">
        <v>331</v>
      </c>
      <c r="M54" s="5">
        <v>33806.99</v>
      </c>
      <c r="N54" s="6">
        <v>45756</v>
      </c>
      <c r="O54" s="6">
        <v>46022</v>
      </c>
      <c r="P54" s="1" t="s">
        <v>687</v>
      </c>
    </row>
    <row r="55" spans="1:16" x14ac:dyDescent="0.25">
      <c r="A55" s="4">
        <v>51</v>
      </c>
      <c r="B55" s="2" t="str">
        <f>HYPERLINK("https://my.zakupivli.pro/remote/dispatcher/state_purchase_view/59344211", "UA-2025-05-12-004250-a")</f>
        <v>UA-2025-05-12-004250-a</v>
      </c>
      <c r="C55" s="2" t="s">
        <v>500</v>
      </c>
      <c r="D55" s="2" t="str">
        <f>HYPERLINK("https://my.zakupivli.pro/remote/dispatcher/state_contracting_view/24066791", "UA-2025-05-12-004250-a-b1")</f>
        <v>UA-2025-05-12-004250-a-b1</v>
      </c>
      <c r="E55" s="1" t="s">
        <v>354</v>
      </c>
      <c r="F55" s="1" t="s">
        <v>471</v>
      </c>
      <c r="G55" s="1" t="s">
        <v>470</v>
      </c>
      <c r="H55" s="1" t="s">
        <v>141</v>
      </c>
      <c r="I55" s="1" t="s">
        <v>440</v>
      </c>
      <c r="J55" s="1" t="s">
        <v>648</v>
      </c>
      <c r="K55" s="1" t="s">
        <v>148</v>
      </c>
      <c r="L55" s="1" t="s">
        <v>40</v>
      </c>
      <c r="M55" s="4">
        <v>9760</v>
      </c>
      <c r="N55" s="6">
        <v>45789</v>
      </c>
      <c r="O55" s="6">
        <v>46022</v>
      </c>
      <c r="P55" s="1" t="s">
        <v>687</v>
      </c>
    </row>
    <row r="56" spans="1:16" x14ac:dyDescent="0.25">
      <c r="A56" s="4">
        <v>52</v>
      </c>
      <c r="B56" s="2" t="str">
        <f>HYPERLINK("https://my.zakupivli.pro/remote/dispatcher/state_purchase_view/58131076", "UA-2025-03-17-005622-a")</f>
        <v>UA-2025-03-17-005622-a</v>
      </c>
      <c r="C56" s="2" t="s">
        <v>500</v>
      </c>
      <c r="D56" s="2" t="str">
        <f>HYPERLINK("https://my.zakupivli.pro/remote/dispatcher/state_contracting_view/23544610", "UA-2025-03-17-005622-a-b1")</f>
        <v>UA-2025-03-17-005622-a-b1</v>
      </c>
      <c r="E56" s="1" t="s">
        <v>240</v>
      </c>
      <c r="F56" s="1" t="s">
        <v>611</v>
      </c>
      <c r="G56" s="1" t="s">
        <v>611</v>
      </c>
      <c r="H56" s="1" t="s">
        <v>204</v>
      </c>
      <c r="I56" s="1" t="s">
        <v>440</v>
      </c>
      <c r="J56" s="1" t="s">
        <v>668</v>
      </c>
      <c r="K56" s="1" t="s">
        <v>146</v>
      </c>
      <c r="L56" s="1" t="s">
        <v>243</v>
      </c>
      <c r="M56" s="5">
        <v>17477.740000000002</v>
      </c>
      <c r="N56" s="6">
        <v>45733</v>
      </c>
      <c r="O56" s="6">
        <v>46022</v>
      </c>
      <c r="P56" s="1" t="s">
        <v>687</v>
      </c>
    </row>
    <row r="57" spans="1:16" x14ac:dyDescent="0.25">
      <c r="A57" s="4">
        <v>53</v>
      </c>
      <c r="B57" s="2" t="str">
        <f>HYPERLINK("https://my.zakupivli.pro/remote/dispatcher/state_purchase_view/58376210", "UA-2025-03-27-000565-a")</f>
        <v>UA-2025-03-27-000565-a</v>
      </c>
      <c r="C57" s="2" t="s">
        <v>500</v>
      </c>
      <c r="D57" s="2" t="str">
        <f>HYPERLINK("https://my.zakupivli.pro/remote/dispatcher/state_contracting_view/23651633", "UA-2025-03-27-000565-a-c1")</f>
        <v>UA-2025-03-27-000565-a-c1</v>
      </c>
      <c r="E57" s="1" t="s">
        <v>79</v>
      </c>
      <c r="F57" s="1" t="s">
        <v>544</v>
      </c>
      <c r="G57" s="1" t="s">
        <v>545</v>
      </c>
      <c r="H57" s="1" t="s">
        <v>281</v>
      </c>
      <c r="I57" s="1" t="s">
        <v>440</v>
      </c>
      <c r="J57" s="1" t="s">
        <v>452</v>
      </c>
      <c r="K57" s="1" t="s">
        <v>134</v>
      </c>
      <c r="L57" s="1" t="s">
        <v>268</v>
      </c>
      <c r="M57" s="4">
        <v>4875</v>
      </c>
      <c r="N57" s="6">
        <v>45743</v>
      </c>
      <c r="O57" s="6">
        <v>46022</v>
      </c>
      <c r="P57" s="1" t="s">
        <v>687</v>
      </c>
    </row>
    <row r="58" spans="1:16" hidden="1" x14ac:dyDescent="0.25">
      <c r="A58" s="4">
        <v>54</v>
      </c>
      <c r="B58" s="2" t="str">
        <f>HYPERLINK("https://my.zakupivli.pro/remote/dispatcher/state_purchase_view/56514300", "UA-2025-01-14-004552-a")</f>
        <v>UA-2025-01-14-004552-a</v>
      </c>
      <c r="C58" s="2" t="s">
        <v>500</v>
      </c>
      <c r="D58" s="2" t="str">
        <f>HYPERLINK("https://my.zakupivli.pro/remote/dispatcher/state_contracting_view/22840729", "UA-2025-01-14-004552-a-c1")</f>
        <v>UA-2025-01-14-004552-a-c1</v>
      </c>
      <c r="E58" s="1" t="s">
        <v>245</v>
      </c>
      <c r="F58" s="1" t="s">
        <v>538</v>
      </c>
      <c r="G58" s="1" t="s">
        <v>538</v>
      </c>
      <c r="H58" s="1" t="s">
        <v>188</v>
      </c>
      <c r="I58" s="1" t="s">
        <v>440</v>
      </c>
      <c r="J58" s="1" t="s">
        <v>660</v>
      </c>
      <c r="K58" s="1" t="s">
        <v>145</v>
      </c>
      <c r="L58" s="1" t="s">
        <v>305</v>
      </c>
      <c r="M58" s="4">
        <v>2880</v>
      </c>
      <c r="N58" s="6">
        <v>45670</v>
      </c>
      <c r="O58" s="6">
        <v>46022</v>
      </c>
      <c r="P58" s="1" t="s">
        <v>688</v>
      </c>
    </row>
    <row r="59" spans="1:16" x14ac:dyDescent="0.25">
      <c r="A59" s="4">
        <v>55</v>
      </c>
      <c r="B59" s="2" t="str">
        <f>HYPERLINK("https://my.zakupivli.pro/remote/dispatcher/state_purchase_view/57318639", "UA-2025-02-10-001717-a")</f>
        <v>UA-2025-02-10-001717-a</v>
      </c>
      <c r="C59" s="2" t="s">
        <v>500</v>
      </c>
      <c r="D59" s="2" t="str">
        <f>HYPERLINK("https://my.zakupivli.pro/remote/dispatcher/state_contracting_view/23188593", "UA-2025-02-10-001717-a-b1")</f>
        <v>UA-2025-02-10-001717-a-b1</v>
      </c>
      <c r="E59" s="1" t="s">
        <v>334</v>
      </c>
      <c r="F59" s="1" t="s">
        <v>553</v>
      </c>
      <c r="G59" s="1" t="s">
        <v>675</v>
      </c>
      <c r="H59" s="1" t="s">
        <v>201</v>
      </c>
      <c r="I59" s="1" t="s">
        <v>440</v>
      </c>
      <c r="J59" s="1" t="s">
        <v>456</v>
      </c>
      <c r="K59" s="1" t="s">
        <v>189</v>
      </c>
      <c r="L59" s="1" t="s">
        <v>476</v>
      </c>
      <c r="M59" s="5">
        <v>3816.3</v>
      </c>
      <c r="N59" s="6">
        <v>45698</v>
      </c>
      <c r="O59" s="6">
        <v>46022</v>
      </c>
      <c r="P59" s="1" t="s">
        <v>687</v>
      </c>
    </row>
    <row r="60" spans="1:16" x14ac:dyDescent="0.25">
      <c r="A60" s="4">
        <v>56</v>
      </c>
      <c r="B60" s="2" t="str">
        <f>HYPERLINK("https://my.zakupivli.pro/remote/dispatcher/state_purchase_view/58513202", "UA-2025-04-03-000293-a")</f>
        <v>UA-2025-04-03-000293-a</v>
      </c>
      <c r="C60" s="2" t="s">
        <v>500</v>
      </c>
      <c r="D60" s="2" t="str">
        <f>HYPERLINK("https://my.zakupivli.pro/remote/dispatcher/state_contracting_view/23711686", "UA-2025-04-03-000293-a-c1")</f>
        <v>UA-2025-04-03-000293-a-c1</v>
      </c>
      <c r="E60" s="1" t="s">
        <v>379</v>
      </c>
      <c r="F60" s="1" t="s">
        <v>695</v>
      </c>
      <c r="G60" s="1" t="s">
        <v>421</v>
      </c>
      <c r="H60" s="1" t="s">
        <v>321</v>
      </c>
      <c r="I60" s="1" t="s">
        <v>440</v>
      </c>
      <c r="J60" s="1" t="s">
        <v>420</v>
      </c>
      <c r="K60" s="1" t="s">
        <v>164</v>
      </c>
      <c r="L60" s="1" t="s">
        <v>62</v>
      </c>
      <c r="M60" s="5">
        <v>1076.4000000000001</v>
      </c>
      <c r="N60" s="6">
        <v>45750</v>
      </c>
      <c r="O60" s="6">
        <v>46022</v>
      </c>
      <c r="P60" s="1" t="s">
        <v>687</v>
      </c>
    </row>
    <row r="61" spans="1:16" x14ac:dyDescent="0.25">
      <c r="A61" s="4">
        <v>57</v>
      </c>
      <c r="B61" s="2" t="str">
        <f>HYPERLINK("https://my.zakupivli.pro/remote/dispatcher/state_purchase_view/59509022", "UA-2025-05-19-008269-a")</f>
        <v>UA-2025-05-19-008269-a</v>
      </c>
      <c r="C61" s="2" t="s">
        <v>500</v>
      </c>
      <c r="D61" s="2" t="str">
        <f>HYPERLINK("https://my.zakupivli.pro/remote/dispatcher/state_contracting_view/24138792", "UA-2025-05-19-008269-a-a1")</f>
        <v>UA-2025-05-19-008269-a-a1</v>
      </c>
      <c r="E61" s="1" t="s">
        <v>292</v>
      </c>
      <c r="F61" s="1" t="s">
        <v>588</v>
      </c>
      <c r="G61" s="1" t="s">
        <v>588</v>
      </c>
      <c r="H61" s="1" t="s">
        <v>204</v>
      </c>
      <c r="I61" s="1" t="s">
        <v>440</v>
      </c>
      <c r="J61" s="1" t="s">
        <v>509</v>
      </c>
      <c r="K61" s="1" t="s">
        <v>160</v>
      </c>
      <c r="L61" s="1" t="s">
        <v>41</v>
      </c>
      <c r="M61" s="5">
        <v>25706.65</v>
      </c>
      <c r="N61" s="6">
        <v>45796</v>
      </c>
      <c r="O61" s="6">
        <v>46022</v>
      </c>
      <c r="P61" s="1" t="s">
        <v>687</v>
      </c>
    </row>
    <row r="62" spans="1:16" x14ac:dyDescent="0.25">
      <c r="A62" s="4">
        <v>58</v>
      </c>
      <c r="B62" s="2" t="str">
        <f>HYPERLINK("https://my.zakupivli.pro/remote/dispatcher/state_purchase_view/59985736", "UA-2025-06-10-001413-a")</f>
        <v>UA-2025-06-10-001413-a</v>
      </c>
      <c r="C62" s="2" t="s">
        <v>500</v>
      </c>
      <c r="D62" s="2" t="str">
        <f>HYPERLINK("https://my.zakupivli.pro/remote/dispatcher/state_contracting_view/24346893", "UA-2025-06-10-001413-a-b1")</f>
        <v>UA-2025-06-10-001413-a-b1</v>
      </c>
      <c r="E62" s="1" t="s">
        <v>170</v>
      </c>
      <c r="F62" s="1" t="s">
        <v>487</v>
      </c>
      <c r="G62" s="1" t="s">
        <v>689</v>
      </c>
      <c r="H62" s="1" t="s">
        <v>183</v>
      </c>
      <c r="I62" s="1" t="s">
        <v>440</v>
      </c>
      <c r="J62" s="1" t="s">
        <v>480</v>
      </c>
      <c r="K62" s="1" t="s">
        <v>115</v>
      </c>
      <c r="L62" s="1" t="s">
        <v>60</v>
      </c>
      <c r="M62" s="4">
        <v>6000</v>
      </c>
      <c r="N62" s="6">
        <v>45818</v>
      </c>
      <c r="O62" s="6">
        <v>46022</v>
      </c>
      <c r="P62" s="1" t="s">
        <v>687</v>
      </c>
    </row>
    <row r="63" spans="1:16" x14ac:dyDescent="0.25">
      <c r="A63" s="4">
        <v>59</v>
      </c>
      <c r="B63" s="2" t="str">
        <f>HYPERLINK("https://my.zakupivli.pro/remote/dispatcher/state_purchase_view/59634022", "UA-2025-05-23-006297-a")</f>
        <v>UA-2025-05-23-006297-a</v>
      </c>
      <c r="C63" s="2" t="s">
        <v>500</v>
      </c>
      <c r="D63" s="2" t="str">
        <f>HYPERLINK("https://my.zakupivli.pro/remote/dispatcher/state_contracting_view/24192906", "UA-2025-05-23-006297-a-b1")</f>
        <v>UA-2025-05-23-006297-a-b1</v>
      </c>
      <c r="E63" s="1" t="s">
        <v>351</v>
      </c>
      <c r="F63" s="1" t="s">
        <v>497</v>
      </c>
      <c r="G63" s="1" t="s">
        <v>403</v>
      </c>
      <c r="H63" s="1" t="s">
        <v>261</v>
      </c>
      <c r="I63" s="1" t="s">
        <v>440</v>
      </c>
      <c r="J63" s="1" t="s">
        <v>505</v>
      </c>
      <c r="K63" s="1" t="s">
        <v>126</v>
      </c>
      <c r="L63" s="1" t="s">
        <v>44</v>
      </c>
      <c r="M63" s="4">
        <v>37520</v>
      </c>
      <c r="N63" s="6">
        <v>45800</v>
      </c>
      <c r="O63" s="6">
        <v>46022</v>
      </c>
      <c r="P63" s="1" t="s">
        <v>687</v>
      </c>
    </row>
    <row r="64" spans="1:16" x14ac:dyDescent="0.25">
      <c r="A64" s="4">
        <v>60</v>
      </c>
      <c r="B64" s="2" t="str">
        <f>HYPERLINK("https://my.zakupivli.pro/remote/dispatcher/state_purchase_view/56240116", "UA-2024-12-27-006235-a")</f>
        <v>UA-2024-12-27-006235-a</v>
      </c>
      <c r="C64" s="2" t="str">
        <f>HYPERLINK("https://my.zakupivli.pro/remote/dispatcher/state_purchase_lot_view/1508138", "UA-2024-12-27-006235-a-L1508138")</f>
        <v>UA-2024-12-27-006235-a-L1508138</v>
      </c>
      <c r="D64" s="2" t="str">
        <f>HYPERLINK("https://my.zakupivli.pro/remote/dispatcher/state_contracting_view/22784845", "UA-2024-12-27-006235-a-c1")</f>
        <v>UA-2024-12-27-006235-a-c1</v>
      </c>
      <c r="E64" s="1" t="s">
        <v>328</v>
      </c>
      <c r="F64" s="1" t="s">
        <v>621</v>
      </c>
      <c r="G64" s="1" t="s">
        <v>677</v>
      </c>
      <c r="H64" s="1" t="s">
        <v>322</v>
      </c>
      <c r="I64" s="1" t="s">
        <v>424</v>
      </c>
      <c r="J64" s="1" t="s">
        <v>680</v>
      </c>
      <c r="K64" s="1" t="s">
        <v>117</v>
      </c>
      <c r="L64" s="1" t="s">
        <v>54</v>
      </c>
      <c r="M64" s="5">
        <v>688975</v>
      </c>
      <c r="N64" s="6">
        <v>45670</v>
      </c>
      <c r="O64" s="6">
        <v>46022</v>
      </c>
      <c r="P64" s="1" t="s">
        <v>687</v>
      </c>
    </row>
    <row r="65" spans="1:16" x14ac:dyDescent="0.25">
      <c r="A65" s="4">
        <v>61</v>
      </c>
      <c r="B65" s="2" t="str">
        <f>HYPERLINK("https://my.zakupivli.pro/remote/dispatcher/state_purchase_view/56511940", "UA-2025-01-14-003634-a")</f>
        <v>UA-2025-01-14-003634-a</v>
      </c>
      <c r="C65" s="2" t="s">
        <v>500</v>
      </c>
      <c r="D65" s="2" t="str">
        <f>HYPERLINK("https://my.zakupivli.pro/remote/dispatcher/state_contracting_view/22839843", "UA-2025-01-14-003634-a-a1")</f>
        <v>UA-2025-01-14-003634-a-a1</v>
      </c>
      <c r="E65" s="1" t="s">
        <v>386</v>
      </c>
      <c r="F65" s="1" t="s">
        <v>561</v>
      </c>
      <c r="G65" s="1" t="s">
        <v>514</v>
      </c>
      <c r="H65" s="1" t="s">
        <v>201</v>
      </c>
      <c r="I65" s="1" t="s">
        <v>440</v>
      </c>
      <c r="J65" s="1" t="s">
        <v>682</v>
      </c>
      <c r="K65" s="1" t="s">
        <v>143</v>
      </c>
      <c r="L65" s="1" t="s">
        <v>75</v>
      </c>
      <c r="M65" s="4">
        <v>72000</v>
      </c>
      <c r="N65" s="6">
        <v>45670</v>
      </c>
      <c r="O65" s="6">
        <v>46022</v>
      </c>
      <c r="P65" s="1" t="s">
        <v>687</v>
      </c>
    </row>
    <row r="66" spans="1:16" x14ac:dyDescent="0.25">
      <c r="A66" s="4">
        <v>62</v>
      </c>
      <c r="B66" s="2" t="str">
        <f>HYPERLINK("https://my.zakupivli.pro/remote/dispatcher/state_purchase_view/56021701", "UA-2024-12-20-011878-a")</f>
        <v>UA-2024-12-20-011878-a</v>
      </c>
      <c r="C66" s="2" t="str">
        <f>HYPERLINK("https://my.zakupivli.pro/remote/dispatcher/state_purchase_lot_view/1503524", "UA-2024-12-20-011878-a-L1503524")</f>
        <v>UA-2024-12-20-011878-a-L1503524</v>
      </c>
      <c r="D66" s="2" t="str">
        <f>HYPERLINK("https://my.zakupivli.pro/remote/dispatcher/state_contracting_view/22772304", "UA-2024-12-20-011878-a-a1")</f>
        <v>UA-2024-12-20-011878-a-a1</v>
      </c>
      <c r="E66" s="1" t="s">
        <v>223</v>
      </c>
      <c r="F66" s="1" t="s">
        <v>567</v>
      </c>
      <c r="G66" s="1" t="s">
        <v>567</v>
      </c>
      <c r="H66" s="1" t="s">
        <v>322</v>
      </c>
      <c r="I66" s="1" t="s">
        <v>424</v>
      </c>
      <c r="J66" s="1" t="s">
        <v>506</v>
      </c>
      <c r="K66" s="1" t="s">
        <v>128</v>
      </c>
      <c r="L66" s="1" t="s">
        <v>78</v>
      </c>
      <c r="M66" s="5">
        <v>439052</v>
      </c>
      <c r="N66" s="6">
        <v>45672</v>
      </c>
      <c r="O66" s="6">
        <v>46022</v>
      </c>
      <c r="P66" s="1" t="s">
        <v>687</v>
      </c>
    </row>
    <row r="67" spans="1:16" x14ac:dyDescent="0.25">
      <c r="A67" s="4">
        <v>63</v>
      </c>
      <c r="B67" s="2" t="str">
        <f>HYPERLINK("https://my.zakupivli.pro/remote/dispatcher/state_purchase_view/56325348", "UA-2025-01-09-003096-a")</f>
        <v>UA-2025-01-09-003096-a</v>
      </c>
      <c r="C67" s="2" t="s">
        <v>500</v>
      </c>
      <c r="D67" s="2" t="str">
        <f>HYPERLINK("https://my.zakupivli.pro/remote/dispatcher/state_contracting_view/22763181", "UA-2025-01-09-003096-a-c1")</f>
        <v>UA-2025-01-09-003096-a-c1</v>
      </c>
      <c r="E67" s="1" t="s">
        <v>185</v>
      </c>
      <c r="F67" s="1" t="s">
        <v>669</v>
      </c>
      <c r="G67" s="1" t="s">
        <v>669</v>
      </c>
      <c r="H67" s="1" t="s">
        <v>20</v>
      </c>
      <c r="I67" s="1" t="s">
        <v>440</v>
      </c>
      <c r="J67" s="1" t="s">
        <v>453</v>
      </c>
      <c r="K67" s="1" t="s">
        <v>8</v>
      </c>
      <c r="L67" s="1" t="s">
        <v>208</v>
      </c>
      <c r="M67" s="5">
        <v>1575117.94</v>
      </c>
      <c r="N67" s="6">
        <v>45659</v>
      </c>
      <c r="O67" s="6">
        <v>46022</v>
      </c>
      <c r="P67" s="1" t="s">
        <v>687</v>
      </c>
    </row>
    <row r="68" spans="1:16" x14ac:dyDescent="0.25">
      <c r="A68" s="4">
        <v>64</v>
      </c>
      <c r="B68" s="2" t="str">
        <f>HYPERLINK("https://my.zakupivli.pro/remote/dispatcher/state_purchase_view/56321581", "UA-2025-01-02-002917-a")</f>
        <v>UA-2025-01-02-002917-a</v>
      </c>
      <c r="C68" s="2" t="s">
        <v>500</v>
      </c>
      <c r="D68" s="2" t="str">
        <f>HYPERLINK("https://my.zakupivli.pro/remote/dispatcher/state_contracting_view/22761490", "UA-2025-01-02-002917-a-a1")</f>
        <v>UA-2025-01-02-002917-a-a1</v>
      </c>
      <c r="E68" s="1" t="s">
        <v>309</v>
      </c>
      <c r="F68" s="1" t="s">
        <v>569</v>
      </c>
      <c r="G68" s="1" t="s">
        <v>569</v>
      </c>
      <c r="H68" s="1" t="s">
        <v>236</v>
      </c>
      <c r="I68" s="1" t="s">
        <v>440</v>
      </c>
      <c r="J68" s="1" t="s">
        <v>449</v>
      </c>
      <c r="K68" s="1" t="s">
        <v>7</v>
      </c>
      <c r="L68" s="1" t="s">
        <v>191</v>
      </c>
      <c r="M68" s="5">
        <v>34920.36</v>
      </c>
      <c r="N68" s="6">
        <v>45658</v>
      </c>
      <c r="O68" s="6">
        <v>46022</v>
      </c>
      <c r="P68" s="1" t="s">
        <v>687</v>
      </c>
    </row>
    <row r="69" spans="1:16" x14ac:dyDescent="0.25">
      <c r="A69" s="4">
        <v>65</v>
      </c>
      <c r="B69" s="2" t="str">
        <f>HYPERLINK("https://my.zakupivli.pro/remote/dispatcher/state_purchase_view/56237179", "UA-2024-12-27-004900-a")</f>
        <v>UA-2024-12-27-004900-a</v>
      </c>
      <c r="C69" s="2" t="str">
        <f>HYPERLINK("https://my.zakupivli.pro/remote/dispatcher/state_purchase_lot_view/1508045", "UA-2024-12-27-004900-a-L1508045")</f>
        <v>UA-2024-12-27-004900-a-L1508045</v>
      </c>
      <c r="D69" s="2" t="str">
        <f>HYPERLINK("https://my.zakupivli.pro/remote/dispatcher/state_contracting_view/22776351", "UA-2024-12-27-004900-a-c1")</f>
        <v>UA-2024-12-27-004900-a-c1</v>
      </c>
      <c r="E69" s="1" t="s">
        <v>299</v>
      </c>
      <c r="F69" s="1" t="s">
        <v>622</v>
      </c>
      <c r="G69" s="1" t="s">
        <v>622</v>
      </c>
      <c r="H69" s="1" t="s">
        <v>320</v>
      </c>
      <c r="I69" s="1" t="s">
        <v>424</v>
      </c>
      <c r="J69" s="1" t="s">
        <v>680</v>
      </c>
      <c r="K69" s="1" t="s">
        <v>117</v>
      </c>
      <c r="L69" s="1" t="s">
        <v>65</v>
      </c>
      <c r="M69" s="5">
        <v>152110</v>
      </c>
      <c r="N69" s="6">
        <v>45670</v>
      </c>
      <c r="O69" s="6">
        <v>46022</v>
      </c>
      <c r="P69" s="1" t="s">
        <v>687</v>
      </c>
    </row>
    <row r="70" spans="1:16" x14ac:dyDescent="0.25">
      <c r="A70" s="4">
        <v>66</v>
      </c>
      <c r="B70" s="2" t="str">
        <f>HYPERLINK("https://my.zakupivli.pro/remote/dispatcher/state_purchase_view/55921017", "UA-2024-12-18-016805-a")</f>
        <v>UA-2024-12-18-016805-a</v>
      </c>
      <c r="C70" s="2" t="str">
        <f>HYPERLINK("https://my.zakupivli.pro/remote/dispatcher/state_purchase_lot_view/1501360", "UA-2024-12-18-016805-a-L1501360")</f>
        <v>UA-2024-12-18-016805-a-L1501360</v>
      </c>
      <c r="D70" s="2" t="str">
        <f>HYPERLINK("https://my.zakupivli.pro/remote/dispatcher/state_contracting_view/22730500", "UA-2024-12-18-016805-a-a1")</f>
        <v>UA-2024-12-18-016805-a-a1</v>
      </c>
      <c r="E70" s="1" t="s">
        <v>375</v>
      </c>
      <c r="F70" s="1" t="s">
        <v>624</v>
      </c>
      <c r="G70" s="1" t="s">
        <v>624</v>
      </c>
      <c r="H70" s="1" t="s">
        <v>320</v>
      </c>
      <c r="I70" s="1" t="s">
        <v>424</v>
      </c>
      <c r="J70" s="1" t="s">
        <v>506</v>
      </c>
      <c r="K70" s="1" t="s">
        <v>128</v>
      </c>
      <c r="L70" s="1" t="s">
        <v>43</v>
      </c>
      <c r="M70" s="5">
        <v>686103.6</v>
      </c>
      <c r="N70" s="6">
        <v>45666</v>
      </c>
      <c r="O70" s="6">
        <v>46022</v>
      </c>
      <c r="P70" s="1" t="s">
        <v>687</v>
      </c>
    </row>
    <row r="71" spans="1:16" x14ac:dyDescent="0.25">
      <c r="A71" s="4">
        <v>67</v>
      </c>
      <c r="B71" s="2" t="str">
        <f>HYPERLINK("https://my.zakupivli.pro/remote/dispatcher/state_purchase_view/58130224", "UA-2025-03-17-005301-a")</f>
        <v>UA-2025-03-17-005301-a</v>
      </c>
      <c r="C71" s="2" t="s">
        <v>500</v>
      </c>
      <c r="D71" s="2" t="str">
        <f>HYPERLINK("https://my.zakupivli.pro/remote/dispatcher/state_contracting_view/23544195", "UA-2025-03-17-005301-a-c1")</f>
        <v>UA-2025-03-17-005301-a-c1</v>
      </c>
      <c r="E71" s="1" t="s">
        <v>315</v>
      </c>
      <c r="F71" s="1" t="s">
        <v>608</v>
      </c>
      <c r="G71" s="1" t="s">
        <v>609</v>
      </c>
      <c r="H71" s="1" t="s">
        <v>204</v>
      </c>
      <c r="I71" s="1" t="s">
        <v>440</v>
      </c>
      <c r="J71" s="1" t="s">
        <v>668</v>
      </c>
      <c r="K71" s="1" t="s">
        <v>146</v>
      </c>
      <c r="L71" s="1" t="s">
        <v>242</v>
      </c>
      <c r="M71" s="5">
        <v>13636.16</v>
      </c>
      <c r="N71" s="6">
        <v>45733</v>
      </c>
      <c r="O71" s="6">
        <v>46022</v>
      </c>
      <c r="P71" s="1" t="s">
        <v>687</v>
      </c>
    </row>
    <row r="72" spans="1:16" x14ac:dyDescent="0.25">
      <c r="A72" s="4">
        <v>68</v>
      </c>
      <c r="B72" s="2" t="str">
        <f>HYPERLINK("https://my.zakupivli.pro/remote/dispatcher/state_purchase_view/58245517", "UA-2025-03-20-013416-a")</f>
        <v>UA-2025-03-20-013416-a</v>
      </c>
      <c r="C72" s="2" t="s">
        <v>500</v>
      </c>
      <c r="D72" s="2" t="str">
        <f>HYPERLINK("https://my.zakupivli.pro/remote/dispatcher/state_contracting_view/23593459", "UA-2025-03-20-013416-a-a1")</f>
        <v>UA-2025-03-20-013416-a-a1</v>
      </c>
      <c r="E72" s="1" t="s">
        <v>229</v>
      </c>
      <c r="F72" s="1" t="s">
        <v>634</v>
      </c>
      <c r="G72" s="1" t="s">
        <v>633</v>
      </c>
      <c r="H72" s="1" t="s">
        <v>319</v>
      </c>
      <c r="I72" s="1" t="s">
        <v>440</v>
      </c>
      <c r="J72" s="1" t="s">
        <v>660</v>
      </c>
      <c r="K72" s="1" t="s">
        <v>145</v>
      </c>
      <c r="L72" s="1" t="s">
        <v>84</v>
      </c>
      <c r="M72" s="4">
        <v>32157</v>
      </c>
      <c r="N72" s="6">
        <v>45736</v>
      </c>
      <c r="O72" s="6">
        <v>46022</v>
      </c>
      <c r="P72" s="1" t="s">
        <v>687</v>
      </c>
    </row>
    <row r="73" spans="1:16" x14ac:dyDescent="0.25">
      <c r="A73" s="4">
        <v>69</v>
      </c>
      <c r="B73" s="2" t="str">
        <f>HYPERLINK("https://my.zakupivli.pro/remote/dispatcher/state_purchase_view/56777103", "UA-2025-01-22-001388-a")</f>
        <v>UA-2025-01-22-001388-a</v>
      </c>
      <c r="C73" s="2" t="s">
        <v>500</v>
      </c>
      <c r="D73" s="2" t="str">
        <f>HYPERLINK("https://my.zakupivli.pro/remote/dispatcher/state_contracting_view/22950322", "UA-2025-01-22-001388-a-c1")</f>
        <v>UA-2025-01-22-001388-a-c1</v>
      </c>
      <c r="E73" s="1" t="s">
        <v>288</v>
      </c>
      <c r="F73" s="1" t="s">
        <v>409</v>
      </c>
      <c r="G73" s="1" t="s">
        <v>504</v>
      </c>
      <c r="H73" s="1" t="s">
        <v>259</v>
      </c>
      <c r="I73" s="1" t="s">
        <v>440</v>
      </c>
      <c r="J73" s="1" t="s">
        <v>666</v>
      </c>
      <c r="K73" s="1" t="s">
        <v>157</v>
      </c>
      <c r="L73" s="1" t="s">
        <v>11</v>
      </c>
      <c r="M73" s="4">
        <v>234</v>
      </c>
      <c r="N73" s="6">
        <v>45679</v>
      </c>
      <c r="O73" s="6">
        <v>46022</v>
      </c>
      <c r="P73" s="1" t="s">
        <v>687</v>
      </c>
    </row>
    <row r="74" spans="1:16" x14ac:dyDescent="0.25">
      <c r="A74" s="4">
        <v>70</v>
      </c>
      <c r="B74" s="2" t="str">
        <f>HYPERLINK("https://my.zakupivli.pro/remote/dispatcher/state_purchase_view/58302160", "UA-2025-03-24-009959-a")</f>
        <v>UA-2025-03-24-009959-a</v>
      </c>
      <c r="C74" s="2" t="s">
        <v>500</v>
      </c>
      <c r="D74" s="2" t="str">
        <f>HYPERLINK("https://my.zakupivli.pro/remote/dispatcher/state_contracting_view/23618850", "UA-2025-03-24-009959-a-b1")</f>
        <v>UA-2025-03-24-009959-a-b1</v>
      </c>
      <c r="E74" s="1" t="s">
        <v>21</v>
      </c>
      <c r="F74" s="1" t="s">
        <v>528</v>
      </c>
      <c r="G74" s="1" t="s">
        <v>527</v>
      </c>
      <c r="H74" s="1" t="s">
        <v>252</v>
      </c>
      <c r="I74" s="1" t="s">
        <v>440</v>
      </c>
      <c r="J74" s="1" t="s">
        <v>657</v>
      </c>
      <c r="K74" s="1" t="s">
        <v>138</v>
      </c>
      <c r="L74" s="1" t="s">
        <v>265</v>
      </c>
      <c r="M74" s="4">
        <v>97900</v>
      </c>
      <c r="N74" s="6">
        <v>45740</v>
      </c>
      <c r="O74" s="6">
        <v>46022</v>
      </c>
      <c r="P74" s="1" t="s">
        <v>687</v>
      </c>
    </row>
    <row r="75" spans="1:16" x14ac:dyDescent="0.25">
      <c r="A75" s="4">
        <v>71</v>
      </c>
      <c r="B75" s="2" t="str">
        <f>HYPERLINK("https://my.zakupivli.pro/remote/dispatcher/state_purchase_view/58402031", "UA-2025-03-28-000559-a")</f>
        <v>UA-2025-03-28-000559-a</v>
      </c>
      <c r="C75" s="2" t="s">
        <v>500</v>
      </c>
      <c r="D75" s="2" t="str">
        <f>HYPERLINK("https://my.zakupivli.pro/remote/dispatcher/state_contracting_view/23662882", "UA-2025-03-28-000559-a-c1")</f>
        <v>UA-2025-03-28-000559-a-c1</v>
      </c>
      <c r="E75" s="1" t="s">
        <v>196</v>
      </c>
      <c r="F75" s="1" t="s">
        <v>548</v>
      </c>
      <c r="G75" s="1" t="s">
        <v>441</v>
      </c>
      <c r="H75" s="1" t="s">
        <v>199</v>
      </c>
      <c r="I75" s="1" t="s">
        <v>440</v>
      </c>
      <c r="J75" s="1" t="s">
        <v>502</v>
      </c>
      <c r="K75" s="1" t="s">
        <v>104</v>
      </c>
      <c r="L75" s="1" t="s">
        <v>270</v>
      </c>
      <c r="M75" s="4">
        <v>10000</v>
      </c>
      <c r="N75" s="6">
        <v>45744</v>
      </c>
      <c r="O75" s="6">
        <v>46022</v>
      </c>
      <c r="P75" s="1" t="s">
        <v>687</v>
      </c>
    </row>
    <row r="76" spans="1:16" x14ac:dyDescent="0.25">
      <c r="A76" s="4">
        <v>72</v>
      </c>
      <c r="B76" s="2" t="str">
        <f>HYPERLINK("https://my.zakupivli.pro/remote/dispatcher/state_purchase_view/57320616", "UA-2025-02-10-002534-a")</f>
        <v>UA-2025-02-10-002534-a</v>
      </c>
      <c r="C76" s="2" t="s">
        <v>500</v>
      </c>
      <c r="D76" s="2" t="str">
        <f>HYPERLINK("https://my.zakupivli.pro/remote/dispatcher/state_contracting_view/23189546", "UA-2025-02-10-002534-a-b1")</f>
        <v>UA-2025-02-10-002534-a-b1</v>
      </c>
      <c r="E76" s="1" t="s">
        <v>262</v>
      </c>
      <c r="F76" s="1" t="s">
        <v>531</v>
      </c>
      <c r="G76" s="1" t="s">
        <v>644</v>
      </c>
      <c r="H76" s="1" t="s">
        <v>201</v>
      </c>
      <c r="I76" s="1" t="s">
        <v>440</v>
      </c>
      <c r="J76" s="1" t="s">
        <v>456</v>
      </c>
      <c r="K76" s="1" t="s">
        <v>189</v>
      </c>
      <c r="L76" s="1" t="s">
        <v>479</v>
      </c>
      <c r="M76" s="4">
        <v>4917</v>
      </c>
      <c r="N76" s="6">
        <v>45698</v>
      </c>
      <c r="O76" s="6">
        <v>46022</v>
      </c>
      <c r="P76" s="1" t="s">
        <v>687</v>
      </c>
    </row>
    <row r="77" spans="1:16" x14ac:dyDescent="0.25">
      <c r="A77" s="4">
        <v>73</v>
      </c>
      <c r="B77" s="2" t="str">
        <f>HYPERLINK("https://my.zakupivli.pro/remote/dispatcher/state_purchase_view/57780212", "UA-2025-02-28-001393-a")</f>
        <v>UA-2025-02-28-001393-a</v>
      </c>
      <c r="C77" s="2" t="s">
        <v>500</v>
      </c>
      <c r="D77" s="2" t="str">
        <f>HYPERLINK("https://my.zakupivli.pro/remote/dispatcher/state_contracting_view/23391663", "UA-2025-02-28-001393-a-b1")</f>
        <v>UA-2025-02-28-001393-a-b1</v>
      </c>
      <c r="E77" s="1" t="s">
        <v>290</v>
      </c>
      <c r="F77" s="1" t="s">
        <v>696</v>
      </c>
      <c r="G77" s="1" t="s">
        <v>439</v>
      </c>
      <c r="H77" s="1" t="s">
        <v>280</v>
      </c>
      <c r="I77" s="1" t="s">
        <v>440</v>
      </c>
      <c r="J77" s="1" t="s">
        <v>659</v>
      </c>
      <c r="K77" s="1" t="s">
        <v>163</v>
      </c>
      <c r="L77" s="1" t="s">
        <v>230</v>
      </c>
      <c r="M77" s="4">
        <v>64995</v>
      </c>
      <c r="N77" s="6">
        <v>45716</v>
      </c>
      <c r="O77" s="6">
        <v>46022</v>
      </c>
      <c r="P77" s="1" t="s">
        <v>687</v>
      </c>
    </row>
    <row r="78" spans="1:16" hidden="1" x14ac:dyDescent="0.25">
      <c r="A78" s="4">
        <v>74</v>
      </c>
      <c r="B78" s="2" t="str">
        <f>HYPERLINK("https://my.zakupivli.pro/remote/dispatcher/state_purchase_view/57181805", "UA-2025-02-04-010281-a")</f>
        <v>UA-2025-02-04-010281-a</v>
      </c>
      <c r="C78" s="2" t="s">
        <v>500</v>
      </c>
      <c r="D78" s="2" t="str">
        <f>HYPERLINK("https://my.zakupivli.pro/remote/dispatcher/state_contracting_view/23129089", "UA-2025-02-04-010281-a-b1")</f>
        <v>UA-2025-02-04-010281-a-b1</v>
      </c>
      <c r="E78" s="1" t="s">
        <v>383</v>
      </c>
      <c r="F78" s="1" t="s">
        <v>595</v>
      </c>
      <c r="G78" s="1" t="s">
        <v>595</v>
      </c>
      <c r="H78" s="1" t="s">
        <v>204</v>
      </c>
      <c r="I78" s="1" t="s">
        <v>440</v>
      </c>
      <c r="J78" s="1" t="s">
        <v>425</v>
      </c>
      <c r="K78" s="1" t="s">
        <v>159</v>
      </c>
      <c r="L78" s="1" t="s">
        <v>176</v>
      </c>
      <c r="M78" s="5">
        <v>33803.58</v>
      </c>
      <c r="N78" s="6">
        <v>45692</v>
      </c>
      <c r="O78" s="6">
        <v>46022</v>
      </c>
      <c r="P78" s="1" t="s">
        <v>688</v>
      </c>
    </row>
    <row r="79" spans="1:16" x14ac:dyDescent="0.25">
      <c r="A79" s="4">
        <v>75</v>
      </c>
      <c r="B79" s="2" t="str">
        <f>HYPERLINK("https://my.zakupivli.pro/remote/dispatcher/state_purchase_view/58707065", "UA-2025-04-11-000155-a")</f>
        <v>UA-2025-04-11-000155-a</v>
      </c>
      <c r="C79" s="2" t="s">
        <v>500</v>
      </c>
      <c r="D79" s="2" t="str">
        <f>HYPERLINK("https://my.zakupivli.pro/remote/dispatcher/state_contracting_view/23795579", "UA-2025-04-11-000155-a-b1")</f>
        <v>UA-2025-04-11-000155-a-b1</v>
      </c>
      <c r="E79" s="1" t="s">
        <v>311</v>
      </c>
      <c r="F79" s="1" t="s">
        <v>604</v>
      </c>
      <c r="G79" s="1" t="s">
        <v>604</v>
      </c>
      <c r="H79" s="1" t="s">
        <v>204</v>
      </c>
      <c r="I79" s="1" t="s">
        <v>440</v>
      </c>
      <c r="J79" s="1" t="s">
        <v>509</v>
      </c>
      <c r="K79" s="1" t="s">
        <v>160</v>
      </c>
      <c r="L79" s="1" t="s">
        <v>335</v>
      </c>
      <c r="M79" s="5">
        <v>41634.17</v>
      </c>
      <c r="N79" s="6">
        <v>45758</v>
      </c>
      <c r="O79" s="6">
        <v>46022</v>
      </c>
      <c r="P79" s="1" t="s">
        <v>687</v>
      </c>
    </row>
    <row r="80" spans="1:16" x14ac:dyDescent="0.25">
      <c r="A80" s="4">
        <v>76</v>
      </c>
      <c r="B80" s="2" t="str">
        <f>HYPERLINK("https://my.zakupivli.pro/remote/dispatcher/state_purchase_view/58755908", "UA-2025-04-14-008324-a")</f>
        <v>UA-2025-04-14-008324-a</v>
      </c>
      <c r="C80" s="2" t="s">
        <v>500</v>
      </c>
      <c r="D80" s="2" t="str">
        <f>HYPERLINK("https://my.zakupivli.pro/remote/dispatcher/state_contracting_view/23817600", "UA-2025-04-14-008324-a-c1")</f>
        <v>UA-2025-04-14-008324-a-c1</v>
      </c>
      <c r="E80" s="1" t="s">
        <v>85</v>
      </c>
      <c r="F80" s="1" t="s">
        <v>409</v>
      </c>
      <c r="G80" s="1" t="s">
        <v>503</v>
      </c>
      <c r="H80" s="1" t="s">
        <v>259</v>
      </c>
      <c r="I80" s="1" t="s">
        <v>440</v>
      </c>
      <c r="J80" s="1" t="s">
        <v>666</v>
      </c>
      <c r="K80" s="1" t="s">
        <v>157</v>
      </c>
      <c r="L80" s="1" t="s">
        <v>10</v>
      </c>
      <c r="M80" s="4">
        <v>2340</v>
      </c>
      <c r="N80" s="6">
        <v>45761</v>
      </c>
      <c r="O80" s="6">
        <v>46022</v>
      </c>
      <c r="P80" s="1" t="s">
        <v>687</v>
      </c>
    </row>
    <row r="81" spans="1:16" x14ac:dyDescent="0.25">
      <c r="A81" s="4">
        <v>77</v>
      </c>
      <c r="B81" s="2" t="str">
        <f>HYPERLINK("https://my.zakupivli.pro/remote/dispatcher/state_purchase_view/57977457", "UA-2025-03-10-009495-a")</f>
        <v>UA-2025-03-10-009495-a</v>
      </c>
      <c r="C81" s="2" t="str">
        <f>HYPERLINK("https://my.zakupivli.pro/remote/dispatcher/state_purchase_lot_view/1572652", "UA-2025-03-10-009495-a-L1572652")</f>
        <v>UA-2025-03-10-009495-a-L1572652</v>
      </c>
      <c r="D81" s="2" t="str">
        <f>HYPERLINK("https://my.zakupivli.pro/remote/dispatcher/state_contracting_view/23605328", "UA-2025-03-10-009495-a-a1")</f>
        <v>UA-2025-03-10-009495-a-a1</v>
      </c>
      <c r="E81" s="1" t="s">
        <v>307</v>
      </c>
      <c r="F81" s="1" t="s">
        <v>626</v>
      </c>
      <c r="G81" s="1" t="s">
        <v>626</v>
      </c>
      <c r="H81" s="1" t="s">
        <v>322</v>
      </c>
      <c r="I81" s="1" t="s">
        <v>424</v>
      </c>
      <c r="J81" s="1" t="s">
        <v>680</v>
      </c>
      <c r="K81" s="1" t="s">
        <v>117</v>
      </c>
      <c r="L81" s="1" t="s">
        <v>278</v>
      </c>
      <c r="M81" s="5">
        <v>61891</v>
      </c>
      <c r="N81" s="6">
        <v>45748</v>
      </c>
      <c r="O81" s="6">
        <v>46022</v>
      </c>
      <c r="P81" s="1" t="s">
        <v>687</v>
      </c>
    </row>
    <row r="82" spans="1:16" x14ac:dyDescent="0.25">
      <c r="A82" s="4">
        <v>78</v>
      </c>
      <c r="B82" s="2" t="str">
        <f>HYPERLINK("https://my.zakupivli.pro/remote/dispatcher/state_purchase_view/59783942", "UA-2025-05-30-003444-a")</f>
        <v>UA-2025-05-30-003444-a</v>
      </c>
      <c r="C82" s="2" t="s">
        <v>500</v>
      </c>
      <c r="D82" s="2" t="str">
        <f>HYPERLINK("https://my.zakupivli.pro/remote/dispatcher/state_contracting_view/24258834", "UA-2025-05-30-003444-a-b1")</f>
        <v>UA-2025-05-30-003444-a-b1</v>
      </c>
      <c r="E82" s="1" t="s">
        <v>378</v>
      </c>
      <c r="F82" s="1" t="s">
        <v>418</v>
      </c>
      <c r="G82" s="1" t="s">
        <v>481</v>
      </c>
      <c r="H82" s="1" t="s">
        <v>183</v>
      </c>
      <c r="I82" s="1" t="s">
        <v>440</v>
      </c>
      <c r="J82" s="1" t="s">
        <v>480</v>
      </c>
      <c r="K82" s="1" t="s">
        <v>115</v>
      </c>
      <c r="L82" s="1" t="s">
        <v>48</v>
      </c>
      <c r="M82" s="4">
        <v>26935</v>
      </c>
      <c r="N82" s="6">
        <v>45807</v>
      </c>
      <c r="O82" s="6">
        <v>46022</v>
      </c>
      <c r="P82" s="1" t="s">
        <v>687</v>
      </c>
    </row>
    <row r="83" spans="1:16" x14ac:dyDescent="0.25">
      <c r="A83" s="4">
        <v>79</v>
      </c>
      <c r="B83" s="2" t="str">
        <f>HYPERLINK("https://my.zakupivli.pro/remote/dispatcher/state_purchase_view/59969796", "UA-2025-06-09-006515-a")</f>
        <v>UA-2025-06-09-006515-a</v>
      </c>
      <c r="C83" s="2" t="s">
        <v>500</v>
      </c>
      <c r="D83" s="2" t="str">
        <f>HYPERLINK("https://my.zakupivli.pro/remote/dispatcher/state_contracting_view/24339920", "UA-2025-06-09-006515-a-a1")</f>
        <v>UA-2025-06-09-006515-a-a1</v>
      </c>
      <c r="E83" s="1" t="s">
        <v>369</v>
      </c>
      <c r="F83" s="1" t="s">
        <v>492</v>
      </c>
      <c r="G83" s="1" t="s">
        <v>491</v>
      </c>
      <c r="H83" s="1" t="s">
        <v>286</v>
      </c>
      <c r="I83" s="1" t="s">
        <v>440</v>
      </c>
      <c r="J83" s="1" t="s">
        <v>662</v>
      </c>
      <c r="K83" s="1" t="s">
        <v>175</v>
      </c>
      <c r="L83" s="1" t="s">
        <v>15</v>
      </c>
      <c r="M83" s="4">
        <v>3240</v>
      </c>
      <c r="N83" s="6">
        <v>45817</v>
      </c>
      <c r="O83" s="6">
        <v>46022</v>
      </c>
      <c r="P83" s="1" t="s">
        <v>687</v>
      </c>
    </row>
    <row r="84" spans="1:16" x14ac:dyDescent="0.25">
      <c r="A84" s="4">
        <v>80</v>
      </c>
      <c r="B84" s="2" t="str">
        <f>HYPERLINK("https://my.zakupivli.pro/remote/dispatcher/state_purchase_view/59109012", "UA-2025-05-01-008047-a")</f>
        <v>UA-2025-05-01-008047-a</v>
      </c>
      <c r="C84" s="2" t="s">
        <v>500</v>
      </c>
      <c r="D84" s="2" t="str">
        <f>HYPERLINK("https://my.zakupivli.pro/remote/dispatcher/state_contracting_view/23970846", "UA-2025-05-01-008047-a-a1")</f>
        <v>UA-2025-05-01-008047-a-a1</v>
      </c>
      <c r="E84" s="1" t="s">
        <v>373</v>
      </c>
      <c r="F84" s="1" t="s">
        <v>488</v>
      </c>
      <c r="G84" s="1" t="s">
        <v>512</v>
      </c>
      <c r="H84" s="1" t="s">
        <v>168</v>
      </c>
      <c r="I84" s="1" t="s">
        <v>440</v>
      </c>
      <c r="J84" s="1" t="s">
        <v>480</v>
      </c>
      <c r="K84" s="1" t="s">
        <v>115</v>
      </c>
      <c r="L84" s="1" t="s">
        <v>29</v>
      </c>
      <c r="M84" s="4">
        <v>14800</v>
      </c>
      <c r="N84" s="6">
        <v>45778</v>
      </c>
      <c r="O84" s="6">
        <v>46022</v>
      </c>
      <c r="P84" s="1" t="s">
        <v>687</v>
      </c>
    </row>
    <row r="85" spans="1:16" x14ac:dyDescent="0.25">
      <c r="A85" s="4">
        <v>81</v>
      </c>
      <c r="B85" s="2" t="str">
        <f>HYPERLINK("https://my.zakupivli.pro/remote/dispatcher/state_purchase_view/59336163", "UA-2025-05-12-000631-a")</f>
        <v>UA-2025-05-12-000631-a</v>
      </c>
      <c r="C85" s="2" t="s">
        <v>500</v>
      </c>
      <c r="D85" s="2" t="str">
        <f>HYPERLINK("https://my.zakupivli.pro/remote/dispatcher/state_contracting_view/24062896", "UA-2025-05-12-000631-a-b1")</f>
        <v>UA-2025-05-12-000631-a-b1</v>
      </c>
      <c r="E85" s="1" t="s">
        <v>303</v>
      </c>
      <c r="F85" s="1" t="s">
        <v>597</v>
      </c>
      <c r="G85" s="1" t="s">
        <v>597</v>
      </c>
      <c r="H85" s="1" t="s">
        <v>204</v>
      </c>
      <c r="I85" s="1" t="s">
        <v>440</v>
      </c>
      <c r="J85" s="1" t="s">
        <v>509</v>
      </c>
      <c r="K85" s="1" t="s">
        <v>160</v>
      </c>
      <c r="L85" s="1" t="s">
        <v>35</v>
      </c>
      <c r="M85" s="5">
        <v>43331.16</v>
      </c>
      <c r="N85" s="6">
        <v>45789</v>
      </c>
      <c r="O85" s="6">
        <v>46022</v>
      </c>
      <c r="P85" s="1" t="s">
        <v>687</v>
      </c>
    </row>
    <row r="86" spans="1:16" x14ac:dyDescent="0.25">
      <c r="A86" s="4">
        <v>82</v>
      </c>
      <c r="B86" s="2" t="str">
        <f>HYPERLINK("https://my.zakupivli.pro/remote/dispatcher/state_purchase_view/59865045", "UA-2025-06-04-001349-a")</f>
        <v>UA-2025-06-04-001349-a</v>
      </c>
      <c r="C86" s="2" t="s">
        <v>500</v>
      </c>
      <c r="D86" s="2" t="str">
        <f>HYPERLINK("https://my.zakupivli.pro/remote/dispatcher/state_contracting_view/24294461", "UA-2025-06-04-001349-a-b1")</f>
        <v>UA-2025-06-04-001349-a-b1</v>
      </c>
      <c r="E86" s="1" t="s">
        <v>381</v>
      </c>
      <c r="F86" s="1" t="s">
        <v>494</v>
      </c>
      <c r="G86" s="1" t="s">
        <v>493</v>
      </c>
      <c r="H86" s="1" t="s">
        <v>285</v>
      </c>
      <c r="I86" s="1" t="s">
        <v>440</v>
      </c>
      <c r="J86" s="1" t="s">
        <v>451</v>
      </c>
      <c r="K86" s="1" t="s">
        <v>9</v>
      </c>
      <c r="L86" s="1" t="s">
        <v>213</v>
      </c>
      <c r="M86" s="4">
        <v>650</v>
      </c>
      <c r="N86" s="6">
        <v>45812</v>
      </c>
      <c r="O86" s="6">
        <v>46022</v>
      </c>
      <c r="P86" s="1" t="s">
        <v>687</v>
      </c>
    </row>
    <row r="87" spans="1:16" x14ac:dyDescent="0.25">
      <c r="A87" s="4">
        <v>83</v>
      </c>
      <c r="B87" s="2" t="str">
        <f>HYPERLINK("https://my.zakupivli.pro/remote/dispatcher/state_purchase_view/59865772", "UA-2025-06-04-001693-a")</f>
        <v>UA-2025-06-04-001693-a</v>
      </c>
      <c r="C87" s="2" t="s">
        <v>500</v>
      </c>
      <c r="D87" s="2" t="str">
        <f>HYPERLINK("https://my.zakupivli.pro/remote/dispatcher/state_contracting_view/24294869", "UA-2025-06-04-001693-a-a1")</f>
        <v>UA-2025-06-04-001693-a-a1</v>
      </c>
      <c r="E87" s="1" t="s">
        <v>222</v>
      </c>
      <c r="F87" s="1" t="s">
        <v>549</v>
      </c>
      <c r="G87" s="1" t="s">
        <v>442</v>
      </c>
      <c r="H87" s="1" t="s">
        <v>199</v>
      </c>
      <c r="I87" s="1" t="s">
        <v>440</v>
      </c>
      <c r="J87" s="1" t="s">
        <v>438</v>
      </c>
      <c r="K87" s="1" t="s">
        <v>152</v>
      </c>
      <c r="L87" s="1" t="s">
        <v>51</v>
      </c>
      <c r="M87" s="4">
        <v>32400</v>
      </c>
      <c r="N87" s="6">
        <v>45812</v>
      </c>
      <c r="O87" s="6">
        <v>46022</v>
      </c>
      <c r="P87" s="1" t="s">
        <v>687</v>
      </c>
    </row>
    <row r="88" spans="1:16" x14ac:dyDescent="0.25">
      <c r="A88" s="4">
        <v>84</v>
      </c>
      <c r="B88" s="2" t="str">
        <f>HYPERLINK("https://my.zakupivli.pro/remote/dispatcher/state_purchase_view/59867340", "UA-2025-06-04-002310-a")</f>
        <v>UA-2025-06-04-002310-a</v>
      </c>
      <c r="C88" s="2" t="s">
        <v>500</v>
      </c>
      <c r="D88" s="2" t="str">
        <f>HYPERLINK("https://my.zakupivli.pro/remote/dispatcher/state_contracting_view/24295484", "UA-2025-06-04-002310-a-c1")</f>
        <v>UA-2025-06-04-002310-a-c1</v>
      </c>
      <c r="E88" s="1" t="s">
        <v>179</v>
      </c>
      <c r="F88" s="1" t="s">
        <v>564</v>
      </c>
      <c r="G88" s="1" t="s">
        <v>563</v>
      </c>
      <c r="H88" s="1" t="s">
        <v>202</v>
      </c>
      <c r="I88" s="1" t="s">
        <v>440</v>
      </c>
      <c r="J88" s="1" t="s">
        <v>468</v>
      </c>
      <c r="K88" s="1" t="s">
        <v>119</v>
      </c>
      <c r="L88" s="1" t="s">
        <v>52</v>
      </c>
      <c r="M88" s="4">
        <v>8000</v>
      </c>
      <c r="N88" s="6">
        <v>45812</v>
      </c>
      <c r="O88" s="6">
        <v>46022</v>
      </c>
      <c r="P88" s="1" t="s">
        <v>687</v>
      </c>
    </row>
    <row r="89" spans="1:16" x14ac:dyDescent="0.25">
      <c r="A89" s="4">
        <v>85</v>
      </c>
      <c r="B89" s="2" t="str">
        <f>HYPERLINK("https://my.zakupivli.pro/remote/dispatcher/state_purchase_view/59984839", "UA-2025-06-10-001049-a")</f>
        <v>UA-2025-06-10-001049-a</v>
      </c>
      <c r="C89" s="2" t="s">
        <v>500</v>
      </c>
      <c r="D89" s="2" t="str">
        <f>HYPERLINK("https://my.zakupivli.pro/remote/dispatcher/state_contracting_view/24346486", "UA-2025-06-10-001049-a-c1")</f>
        <v>UA-2025-06-10-001049-a-c1</v>
      </c>
      <c r="E89" s="1" t="s">
        <v>16</v>
      </c>
      <c r="F89" s="1" t="s">
        <v>487</v>
      </c>
      <c r="G89" s="1" t="s">
        <v>690</v>
      </c>
      <c r="H89" s="1" t="s">
        <v>183</v>
      </c>
      <c r="I89" s="1" t="s">
        <v>440</v>
      </c>
      <c r="J89" s="1" t="s">
        <v>480</v>
      </c>
      <c r="K89" s="1" t="s">
        <v>115</v>
      </c>
      <c r="L89" s="1" t="s">
        <v>59</v>
      </c>
      <c r="M89" s="4">
        <v>20757</v>
      </c>
      <c r="N89" s="6">
        <v>45818</v>
      </c>
      <c r="O89" s="6">
        <v>46022</v>
      </c>
      <c r="P89" s="1" t="s">
        <v>687</v>
      </c>
    </row>
    <row r="90" spans="1:16" x14ac:dyDescent="0.25">
      <c r="A90" s="4">
        <v>86</v>
      </c>
      <c r="B90" s="2" t="str">
        <f>HYPERLINK("https://my.zakupivli.pro/remote/dispatcher/state_purchase_view/60027223", "UA-2025-06-11-006499-a")</f>
        <v>UA-2025-06-11-006499-a</v>
      </c>
      <c r="C90" s="2" t="s">
        <v>500</v>
      </c>
      <c r="D90" s="2" t="str">
        <f>HYPERLINK("https://my.zakupivli.pro/remote/dispatcher/state_contracting_view/24364684", "UA-2025-06-11-006499-a-a1")</f>
        <v>UA-2025-06-11-006499-a-a1</v>
      </c>
      <c r="E90" s="1" t="s">
        <v>366</v>
      </c>
      <c r="F90" s="1" t="s">
        <v>656</v>
      </c>
      <c r="G90" s="1" t="s">
        <v>655</v>
      </c>
      <c r="H90" s="1" t="s">
        <v>178</v>
      </c>
      <c r="I90" s="1" t="s">
        <v>440</v>
      </c>
      <c r="J90" s="1" t="s">
        <v>436</v>
      </c>
      <c r="K90" s="1" t="s">
        <v>154</v>
      </c>
      <c r="L90" s="1" t="s">
        <v>63</v>
      </c>
      <c r="M90" s="4">
        <v>96000</v>
      </c>
      <c r="N90" s="6">
        <v>45819</v>
      </c>
      <c r="O90" s="6">
        <v>46022</v>
      </c>
      <c r="P90" s="1" t="s">
        <v>687</v>
      </c>
    </row>
    <row r="91" spans="1:16" x14ac:dyDescent="0.25">
      <c r="A91" s="4">
        <v>87</v>
      </c>
      <c r="B91" s="2" t="str">
        <f>HYPERLINK("https://my.zakupivli.pro/remote/dispatcher/state_purchase_view/57333167", "UA-2025-02-10-008132-a")</f>
        <v>UA-2025-02-10-008132-a</v>
      </c>
      <c r="C91" s="2" t="s">
        <v>500</v>
      </c>
      <c r="D91" s="2" t="str">
        <f>HYPERLINK("https://my.zakupivli.pro/remote/dispatcher/state_contracting_view/23195256", "UA-2025-02-10-008132-a-b1")</f>
        <v>UA-2025-02-10-008132-a-b1</v>
      </c>
      <c r="E91" s="1" t="s">
        <v>344</v>
      </c>
      <c r="F91" s="1" t="s">
        <v>586</v>
      </c>
      <c r="G91" s="1" t="s">
        <v>586</v>
      </c>
      <c r="H91" s="1" t="s">
        <v>204</v>
      </c>
      <c r="I91" s="1" t="s">
        <v>440</v>
      </c>
      <c r="J91" s="1" t="s">
        <v>668</v>
      </c>
      <c r="K91" s="1" t="s">
        <v>146</v>
      </c>
      <c r="L91" s="1" t="s">
        <v>212</v>
      </c>
      <c r="M91" s="5">
        <v>32872.74</v>
      </c>
      <c r="N91" s="6">
        <v>45698</v>
      </c>
      <c r="O91" s="6">
        <v>46022</v>
      </c>
      <c r="P91" s="1" t="s">
        <v>687</v>
      </c>
    </row>
    <row r="92" spans="1:16" x14ac:dyDescent="0.25">
      <c r="A92" s="4">
        <v>88</v>
      </c>
      <c r="B92" s="2" t="str">
        <f>HYPERLINK("https://my.zakupivli.pro/remote/dispatcher/state_purchase_view/57792811", "UA-2025-02-28-006973-a")</f>
        <v>UA-2025-02-28-006973-a</v>
      </c>
      <c r="C92" s="2" t="s">
        <v>500</v>
      </c>
      <c r="D92" s="2" t="str">
        <f>HYPERLINK("https://my.zakupivli.pro/remote/dispatcher/state_contracting_view/23397220", "UA-2025-02-28-006973-a-a1")</f>
        <v>UA-2025-02-28-006973-a-a1</v>
      </c>
      <c r="E92" s="1" t="s">
        <v>72</v>
      </c>
      <c r="F92" s="1" t="s">
        <v>408</v>
      </c>
      <c r="G92" s="1" t="s">
        <v>504</v>
      </c>
      <c r="H92" s="1" t="s">
        <v>259</v>
      </c>
      <c r="I92" s="1" t="s">
        <v>440</v>
      </c>
      <c r="J92" s="1" t="s">
        <v>666</v>
      </c>
      <c r="K92" s="1" t="s">
        <v>157</v>
      </c>
      <c r="L92" s="1" t="s">
        <v>12</v>
      </c>
      <c r="M92" s="4">
        <v>234</v>
      </c>
      <c r="N92" s="6">
        <v>45716</v>
      </c>
      <c r="O92" s="6">
        <v>46022</v>
      </c>
      <c r="P92" s="1" t="s">
        <v>687</v>
      </c>
    </row>
    <row r="93" spans="1:16" x14ac:dyDescent="0.25">
      <c r="A93" s="4">
        <v>89</v>
      </c>
      <c r="B93" s="2" t="str">
        <f>HYPERLINK("https://my.zakupivli.pro/remote/dispatcher/state_purchase_view/57316794", "UA-2025-02-10-000875-a")</f>
        <v>UA-2025-02-10-000875-a</v>
      </c>
      <c r="C93" s="2" t="s">
        <v>500</v>
      </c>
      <c r="D93" s="2" t="str">
        <f>HYPERLINK("https://my.zakupivli.pro/remote/dispatcher/state_contracting_view/23187682", "UA-2025-02-10-000875-a-b1")</f>
        <v>UA-2025-02-10-000875-a-b1</v>
      </c>
      <c r="E93" s="1" t="s">
        <v>112</v>
      </c>
      <c r="F93" s="1" t="s">
        <v>554</v>
      </c>
      <c r="G93" s="1" t="s">
        <v>673</v>
      </c>
      <c r="H93" s="1" t="s">
        <v>201</v>
      </c>
      <c r="I93" s="1" t="s">
        <v>440</v>
      </c>
      <c r="J93" s="1" t="s">
        <v>456</v>
      </c>
      <c r="K93" s="1" t="s">
        <v>189</v>
      </c>
      <c r="L93" s="1" t="s">
        <v>477</v>
      </c>
      <c r="M93" s="5">
        <v>6779.4</v>
      </c>
      <c r="N93" s="6">
        <v>45698</v>
      </c>
      <c r="O93" s="6">
        <v>46022</v>
      </c>
      <c r="P93" s="1" t="s">
        <v>687</v>
      </c>
    </row>
    <row r="94" spans="1:16" x14ac:dyDescent="0.25">
      <c r="A94" s="4">
        <v>90</v>
      </c>
      <c r="B94" s="2" t="str">
        <f>HYPERLINK("https://my.zakupivli.pro/remote/dispatcher/state_purchase_view/55893852", "UA-2024-12-18-010615-a")</f>
        <v>UA-2024-12-18-010615-a</v>
      </c>
      <c r="C94" s="2" t="str">
        <f>HYPERLINK("https://my.zakupivli.pro/remote/dispatcher/state_purchase_lot_view/1500829", "UA-2024-12-18-010615-a-L1500829")</f>
        <v>UA-2024-12-18-010615-a-L1500829</v>
      </c>
      <c r="D94" s="2" t="str">
        <f>HYPERLINK("https://my.zakupivli.pro/remote/dispatcher/state_contracting_view/22755736", "UA-2024-12-18-010615-a-c1")</f>
        <v>UA-2024-12-18-010615-a-c1</v>
      </c>
      <c r="E94" s="1" t="s">
        <v>4</v>
      </c>
      <c r="F94" s="1" t="s">
        <v>625</v>
      </c>
      <c r="G94" s="1" t="s">
        <v>625</v>
      </c>
      <c r="H94" s="1" t="s">
        <v>320</v>
      </c>
      <c r="I94" s="1" t="s">
        <v>424</v>
      </c>
      <c r="J94" s="1" t="s">
        <v>680</v>
      </c>
      <c r="K94" s="1" t="s">
        <v>117</v>
      </c>
      <c r="L94" s="1" t="s">
        <v>316</v>
      </c>
      <c r="M94" s="5">
        <v>686881.5</v>
      </c>
      <c r="N94" s="6">
        <v>45664</v>
      </c>
      <c r="O94" s="6">
        <v>46022</v>
      </c>
      <c r="P94" s="1" t="s">
        <v>687</v>
      </c>
    </row>
    <row r="95" spans="1:16" x14ac:dyDescent="0.25">
      <c r="A95" s="4">
        <v>91</v>
      </c>
      <c r="B95" s="2" t="str">
        <f>HYPERLINK("https://my.zakupivli.pro/remote/dispatcher/state_purchase_view/56509629", "UA-2025-01-14-002568-a")</f>
        <v>UA-2025-01-14-002568-a</v>
      </c>
      <c r="C95" s="2" t="s">
        <v>500</v>
      </c>
      <c r="D95" s="2" t="str">
        <f>HYPERLINK("https://my.zakupivli.pro/remote/dispatcher/state_contracting_view/22838860", "UA-2025-01-14-002568-a-a1")</f>
        <v>UA-2025-01-14-002568-a-a1</v>
      </c>
      <c r="E95" s="1" t="s">
        <v>155</v>
      </c>
      <c r="F95" s="1" t="s">
        <v>543</v>
      </c>
      <c r="G95" s="1" t="s">
        <v>543</v>
      </c>
      <c r="H95" s="1" t="s">
        <v>234</v>
      </c>
      <c r="I95" s="1" t="s">
        <v>440</v>
      </c>
      <c r="J95" s="1" t="s">
        <v>412</v>
      </c>
      <c r="K95" s="1" t="s">
        <v>98</v>
      </c>
      <c r="L95" s="1" t="s">
        <v>173</v>
      </c>
      <c r="M95" s="5">
        <v>51480.43</v>
      </c>
      <c r="N95" s="6">
        <v>45666</v>
      </c>
      <c r="O95" s="6">
        <v>46022</v>
      </c>
      <c r="P95" s="1" t="s">
        <v>687</v>
      </c>
    </row>
    <row r="96" spans="1:16" x14ac:dyDescent="0.25">
      <c r="A96" s="4">
        <v>92</v>
      </c>
      <c r="B96" s="2" t="str">
        <f>HYPERLINK("https://my.zakupivli.pro/remote/dispatcher/state_purchase_view/56324242", "UA-2025-01-02-003587-a")</f>
        <v>UA-2025-01-02-003587-a</v>
      </c>
      <c r="C96" s="2" t="s">
        <v>500</v>
      </c>
      <c r="D96" s="2" t="str">
        <f>HYPERLINK("https://my.zakupivli.pro/remote/dispatcher/state_contracting_view/22762744", "UA-2025-01-02-003587-a-c1")</f>
        <v>UA-2025-01-02-003587-a-c1</v>
      </c>
      <c r="E96" s="1" t="s">
        <v>275</v>
      </c>
      <c r="F96" s="1" t="s">
        <v>552</v>
      </c>
      <c r="G96" s="1" t="s">
        <v>552</v>
      </c>
      <c r="H96" s="1" t="s">
        <v>238</v>
      </c>
      <c r="I96" s="1" t="s">
        <v>440</v>
      </c>
      <c r="J96" s="1" t="s">
        <v>456</v>
      </c>
      <c r="K96" s="1" t="s">
        <v>189</v>
      </c>
      <c r="L96" s="1" t="s">
        <v>349</v>
      </c>
      <c r="M96" s="5">
        <v>599.11</v>
      </c>
      <c r="N96" s="6">
        <v>45658</v>
      </c>
      <c r="O96" s="6">
        <v>46022</v>
      </c>
      <c r="P96" s="1" t="s">
        <v>687</v>
      </c>
    </row>
    <row r="97" spans="1:16" x14ac:dyDescent="0.25">
      <c r="A97" s="4">
        <v>93</v>
      </c>
      <c r="B97" s="2" t="str">
        <f>HYPERLINK("https://my.zakupivli.pro/remote/dispatcher/state_purchase_view/56968125", "UA-2025-01-28-005032-a")</f>
        <v>UA-2025-01-28-005032-a</v>
      </c>
      <c r="C97" s="2" t="s">
        <v>500</v>
      </c>
      <c r="D97" s="2" t="str">
        <f>HYPERLINK("https://my.zakupivli.pro/remote/dispatcher/state_contracting_view/23035043", "UA-2025-01-28-005032-a-b1")</f>
        <v>UA-2025-01-28-005032-a-b1</v>
      </c>
      <c r="E97" s="1" t="s">
        <v>122</v>
      </c>
      <c r="F97" s="1" t="s">
        <v>559</v>
      </c>
      <c r="G97" s="1" t="s">
        <v>560</v>
      </c>
      <c r="H97" s="1" t="s">
        <v>202</v>
      </c>
      <c r="I97" s="1" t="s">
        <v>440</v>
      </c>
      <c r="J97" s="1" t="s">
        <v>682</v>
      </c>
      <c r="K97" s="1" t="s">
        <v>143</v>
      </c>
      <c r="L97" s="1" t="s">
        <v>131</v>
      </c>
      <c r="M97" s="4">
        <v>17400</v>
      </c>
      <c r="N97" s="6">
        <v>45685</v>
      </c>
      <c r="O97" s="6">
        <v>46022</v>
      </c>
      <c r="P97" s="1" t="s">
        <v>687</v>
      </c>
    </row>
    <row r="98" spans="1:16" x14ac:dyDescent="0.25">
      <c r="A98" s="4">
        <v>94</v>
      </c>
      <c r="B98" s="2" t="str">
        <f>HYPERLINK("https://my.zakupivli.pro/remote/dispatcher/state_purchase_view/58577291", "UA-2025-04-07-001121-a")</f>
        <v>UA-2025-04-07-001121-a</v>
      </c>
      <c r="C98" s="2" t="s">
        <v>500</v>
      </c>
      <c r="D98" s="2" t="str">
        <f>HYPERLINK("https://my.zakupivli.pro/remote/dispatcher/state_contracting_view/23739623", "UA-2025-04-07-001121-a-c1")</f>
        <v>UA-2025-04-07-001121-a-c1</v>
      </c>
      <c r="E98" s="1" t="s">
        <v>297</v>
      </c>
      <c r="F98" s="1" t="s">
        <v>516</v>
      </c>
      <c r="G98" s="1" t="s">
        <v>517</v>
      </c>
      <c r="H98" s="1" t="s">
        <v>167</v>
      </c>
      <c r="I98" s="1" t="s">
        <v>440</v>
      </c>
      <c r="J98" s="1" t="s">
        <v>480</v>
      </c>
      <c r="K98" s="1" t="s">
        <v>115</v>
      </c>
      <c r="L98" s="1" t="s">
        <v>298</v>
      </c>
      <c r="M98" s="4">
        <v>7000</v>
      </c>
      <c r="N98" s="6">
        <v>45754</v>
      </c>
      <c r="O98" s="6">
        <v>46022</v>
      </c>
      <c r="P98" s="1" t="s">
        <v>687</v>
      </c>
    </row>
    <row r="99" spans="1:16" x14ac:dyDescent="0.25">
      <c r="A99" s="4">
        <v>95</v>
      </c>
      <c r="B99" s="2" t="str">
        <f>HYPERLINK("https://my.zakupivli.pro/remote/dispatcher/state_purchase_view/58576888", "UA-2025-04-07-001004-a")</f>
        <v>UA-2025-04-07-001004-a</v>
      </c>
      <c r="C99" s="2" t="s">
        <v>500</v>
      </c>
      <c r="D99" s="2" t="str">
        <f>HYPERLINK("https://my.zakupivli.pro/remote/dispatcher/state_contracting_view/23739426", "UA-2025-04-07-001004-a-a1")</f>
        <v>UA-2025-04-07-001004-a-a1</v>
      </c>
      <c r="E99" s="1" t="s">
        <v>248</v>
      </c>
      <c r="F99" s="1" t="s">
        <v>636</v>
      </c>
      <c r="G99" s="1" t="s">
        <v>486</v>
      </c>
      <c r="H99" s="1" t="s">
        <v>105</v>
      </c>
      <c r="I99" s="1" t="s">
        <v>440</v>
      </c>
      <c r="J99" s="1" t="s">
        <v>411</v>
      </c>
      <c r="K99" s="1" t="s">
        <v>97</v>
      </c>
      <c r="L99" s="1" t="s">
        <v>132</v>
      </c>
      <c r="M99" s="5">
        <v>59962.51</v>
      </c>
      <c r="N99" s="6">
        <v>45754</v>
      </c>
      <c r="O99" s="6">
        <v>46022</v>
      </c>
      <c r="P99" s="1" t="s">
        <v>687</v>
      </c>
    </row>
    <row r="100" spans="1:16" x14ac:dyDescent="0.25">
      <c r="A100" s="4">
        <v>96</v>
      </c>
      <c r="B100" s="2" t="str">
        <f>HYPERLINK("https://my.zakupivli.pro/remote/dispatcher/state_purchase_view/58608990", "UA-2025-04-08-001055-a")</f>
        <v>UA-2025-04-08-001055-a</v>
      </c>
      <c r="C100" s="2" t="s">
        <v>500</v>
      </c>
      <c r="D100" s="2" t="str">
        <f>HYPERLINK("https://my.zakupivli.pro/remote/dispatcher/state_contracting_view/23753263", "UA-2025-04-08-001055-a-a1")</f>
        <v>UA-2025-04-08-001055-a-a1</v>
      </c>
      <c r="E100" s="1" t="s">
        <v>17</v>
      </c>
      <c r="F100" s="1" t="s">
        <v>541</v>
      </c>
      <c r="G100" s="1" t="s">
        <v>428</v>
      </c>
      <c r="H100" s="1" t="s">
        <v>250</v>
      </c>
      <c r="I100" s="1" t="s">
        <v>440</v>
      </c>
      <c r="J100" s="1" t="s">
        <v>483</v>
      </c>
      <c r="K100" s="1" t="s">
        <v>113</v>
      </c>
      <c r="L100" s="1" t="s">
        <v>300</v>
      </c>
      <c r="M100" s="4">
        <v>93000</v>
      </c>
      <c r="N100" s="6">
        <v>45755</v>
      </c>
      <c r="O100" s="6">
        <v>46022</v>
      </c>
      <c r="P100" s="1" t="s">
        <v>687</v>
      </c>
    </row>
    <row r="101" spans="1:16" x14ac:dyDescent="0.25">
      <c r="A101" s="4">
        <v>97</v>
      </c>
      <c r="B101" s="2" t="str">
        <f>HYPERLINK("https://my.zakupivli.pro/remote/dispatcher/state_purchase_view/58662520", "UA-2025-04-09-010411-a")</f>
        <v>UA-2025-04-09-010411-a</v>
      </c>
      <c r="C101" s="2" t="s">
        <v>500</v>
      </c>
      <c r="D101" s="2" t="str">
        <f>HYPERLINK("https://my.zakupivli.pro/remote/dispatcher/state_contracting_view/23776633", "UA-2025-04-09-010411-a-c1")</f>
        <v>UA-2025-04-09-010411-a-c1</v>
      </c>
      <c r="E101" s="1" t="s">
        <v>267</v>
      </c>
      <c r="F101" s="1" t="s">
        <v>605</v>
      </c>
      <c r="G101" s="1" t="s">
        <v>606</v>
      </c>
      <c r="H101" s="1" t="s">
        <v>204</v>
      </c>
      <c r="I101" s="1" t="s">
        <v>440</v>
      </c>
      <c r="J101" s="1" t="s">
        <v>509</v>
      </c>
      <c r="K101" s="1" t="s">
        <v>160</v>
      </c>
      <c r="L101" s="1" t="s">
        <v>308</v>
      </c>
      <c r="M101" s="5">
        <v>23624.12</v>
      </c>
      <c r="N101" s="6">
        <v>45756</v>
      </c>
      <c r="O101" s="6">
        <v>46022</v>
      </c>
      <c r="P101" s="1" t="s">
        <v>687</v>
      </c>
    </row>
    <row r="102" spans="1:16" x14ac:dyDescent="0.25">
      <c r="A102" s="4">
        <v>98</v>
      </c>
      <c r="B102" s="2" t="str">
        <f>HYPERLINK("https://my.zakupivli.pro/remote/dispatcher/state_purchase_view/58692856", "UA-2025-04-10-008869-a")</f>
        <v>UA-2025-04-10-008869-a</v>
      </c>
      <c r="C102" s="2" t="s">
        <v>500</v>
      </c>
      <c r="D102" s="2" t="str">
        <f>HYPERLINK("https://my.zakupivli.pro/remote/dispatcher/state_contracting_view/23789882", "UA-2025-04-10-008869-a-c1")</f>
        <v>UA-2025-04-10-008869-a-c1</v>
      </c>
      <c r="E102" s="1" t="s">
        <v>171</v>
      </c>
      <c r="F102" s="1" t="s">
        <v>594</v>
      </c>
      <c r="G102" s="1" t="s">
        <v>593</v>
      </c>
      <c r="H102" s="1" t="s">
        <v>204</v>
      </c>
      <c r="I102" s="1" t="s">
        <v>440</v>
      </c>
      <c r="J102" s="1" t="s">
        <v>509</v>
      </c>
      <c r="K102" s="1" t="s">
        <v>160</v>
      </c>
      <c r="L102" s="1" t="s">
        <v>333</v>
      </c>
      <c r="M102" s="5">
        <v>83936.91</v>
      </c>
      <c r="N102" s="6">
        <v>45757</v>
      </c>
      <c r="O102" s="6">
        <v>46022</v>
      </c>
      <c r="P102" s="1" t="s">
        <v>687</v>
      </c>
    </row>
    <row r="103" spans="1:16" x14ac:dyDescent="0.25">
      <c r="A103" s="4">
        <v>99</v>
      </c>
      <c r="B103" s="2" t="str">
        <f>HYPERLINK("https://my.zakupivli.pro/remote/dispatcher/state_purchase_view/58708995", "UA-2025-04-11-000997-a")</f>
        <v>UA-2025-04-11-000997-a</v>
      </c>
      <c r="C103" s="2" t="s">
        <v>500</v>
      </c>
      <c r="D103" s="2" t="str">
        <f>HYPERLINK("https://my.zakupivli.pro/remote/dispatcher/state_contracting_view/23796538", "UA-2025-04-11-000997-a-c1")</f>
        <v>UA-2025-04-11-000997-a-c1</v>
      </c>
      <c r="E103" s="1" t="s">
        <v>394</v>
      </c>
      <c r="F103" s="1" t="s">
        <v>460</v>
      </c>
      <c r="G103" s="1" t="s">
        <v>445</v>
      </c>
      <c r="H103" s="1" t="s">
        <v>107</v>
      </c>
      <c r="I103" s="1" t="s">
        <v>440</v>
      </c>
      <c r="J103" s="1" t="s">
        <v>437</v>
      </c>
      <c r="K103" s="1" t="s">
        <v>116</v>
      </c>
      <c r="L103" s="1" t="s">
        <v>340</v>
      </c>
      <c r="M103" s="5">
        <v>4093.14</v>
      </c>
      <c r="N103" s="6">
        <v>45758</v>
      </c>
      <c r="O103" s="6">
        <v>46022</v>
      </c>
      <c r="P103" s="1" t="s">
        <v>687</v>
      </c>
    </row>
    <row r="104" spans="1:16" x14ac:dyDescent="0.25">
      <c r="A104" s="4">
        <v>100</v>
      </c>
      <c r="B104" s="2" t="str">
        <f>HYPERLINK("https://my.zakupivli.pro/remote/dispatcher/state_purchase_view/58754970", "UA-2025-04-14-007981-a")</f>
        <v>UA-2025-04-14-007981-a</v>
      </c>
      <c r="C104" s="2" t="s">
        <v>500</v>
      </c>
      <c r="D104" s="2" t="str">
        <f>HYPERLINK("https://my.zakupivli.pro/remote/dispatcher/state_contracting_view/23817304", "UA-2025-04-14-007981-a-b1")</f>
        <v>UA-2025-04-14-007981-a-b1</v>
      </c>
      <c r="E104" s="1" t="s">
        <v>31</v>
      </c>
      <c r="F104" s="1" t="s">
        <v>406</v>
      </c>
      <c r="G104" s="1" t="s">
        <v>405</v>
      </c>
      <c r="H104" s="1" t="s">
        <v>256</v>
      </c>
      <c r="I104" s="1" t="s">
        <v>440</v>
      </c>
      <c r="J104" s="1" t="s">
        <v>484</v>
      </c>
      <c r="K104" s="1" t="s">
        <v>142</v>
      </c>
      <c r="L104" s="1" t="s">
        <v>23</v>
      </c>
      <c r="M104" s="4">
        <v>8580</v>
      </c>
      <c r="N104" s="6">
        <v>45761</v>
      </c>
      <c r="O104" s="6">
        <v>46022</v>
      </c>
      <c r="P104" s="1" t="s">
        <v>687</v>
      </c>
    </row>
    <row r="105" spans="1:16" x14ac:dyDescent="0.25">
      <c r="A105" s="4">
        <v>101</v>
      </c>
      <c r="B105" s="2" t="str">
        <f>HYPERLINK("https://my.zakupivli.pro/remote/dispatcher/state_purchase_view/59781399", "UA-2025-05-30-002304-a")</f>
        <v>UA-2025-05-30-002304-a</v>
      </c>
      <c r="C105" s="2" t="s">
        <v>500</v>
      </c>
      <c r="D105" s="2" t="str">
        <f>HYPERLINK("https://my.zakupivli.pro/remote/dispatcher/state_contracting_view/24257666", "UA-2025-05-30-002304-a-b1")</f>
        <v>UA-2025-05-30-002304-a-b1</v>
      </c>
      <c r="E105" s="1" t="s">
        <v>291</v>
      </c>
      <c r="F105" s="1" t="s">
        <v>578</v>
      </c>
      <c r="G105" s="1" t="s">
        <v>578</v>
      </c>
      <c r="H105" s="1" t="s">
        <v>254</v>
      </c>
      <c r="I105" s="1" t="s">
        <v>440</v>
      </c>
      <c r="J105" s="1" t="s">
        <v>661</v>
      </c>
      <c r="K105" s="1" t="s">
        <v>184</v>
      </c>
      <c r="L105" s="1" t="s">
        <v>46</v>
      </c>
      <c r="M105" s="4">
        <v>4081</v>
      </c>
      <c r="N105" s="6">
        <v>45807</v>
      </c>
      <c r="O105" s="6">
        <v>46022</v>
      </c>
      <c r="P105" s="1" t="s">
        <v>687</v>
      </c>
    </row>
    <row r="106" spans="1:16" x14ac:dyDescent="0.25">
      <c r="A106" s="4">
        <v>102</v>
      </c>
      <c r="B106" s="2" t="str">
        <f>HYPERLINK("https://my.zakupivli.pro/remote/dispatcher/state_purchase_view/59337717", "UA-2025-05-12-001233-a")</f>
        <v>UA-2025-05-12-001233-a</v>
      </c>
      <c r="C106" s="2" t="s">
        <v>500</v>
      </c>
      <c r="D106" s="2" t="str">
        <f>HYPERLINK("https://my.zakupivli.pro/remote/dispatcher/state_contracting_view/24063619", "UA-2025-05-12-001233-a-a1")</f>
        <v>UA-2025-05-12-001233-a-a1</v>
      </c>
      <c r="E106" s="1" t="s">
        <v>198</v>
      </c>
      <c r="F106" s="1" t="s">
        <v>601</v>
      </c>
      <c r="G106" s="1" t="s">
        <v>601</v>
      </c>
      <c r="H106" s="1" t="s">
        <v>204</v>
      </c>
      <c r="I106" s="1" t="s">
        <v>440</v>
      </c>
      <c r="J106" s="1" t="s">
        <v>509</v>
      </c>
      <c r="K106" s="1" t="s">
        <v>160</v>
      </c>
      <c r="L106" s="1" t="s">
        <v>37</v>
      </c>
      <c r="M106" s="5">
        <v>21691.85</v>
      </c>
      <c r="N106" s="6">
        <v>45789</v>
      </c>
      <c r="O106" s="6">
        <v>46022</v>
      </c>
      <c r="P106" s="1" t="s">
        <v>687</v>
      </c>
    </row>
    <row r="107" spans="1:16" x14ac:dyDescent="0.25">
      <c r="A107" s="4">
        <v>103</v>
      </c>
      <c r="B107" s="2" t="str">
        <f>HYPERLINK("https://my.zakupivli.pro/remote/dispatcher/state_purchase_view/59345056", "UA-2025-05-12-004667-a")</f>
        <v>UA-2025-05-12-004667-a</v>
      </c>
      <c r="C107" s="2" t="s">
        <v>500</v>
      </c>
      <c r="D107" s="2" t="str">
        <f>HYPERLINK("https://my.zakupivli.pro/remote/dispatcher/state_contracting_view/24067170", "UA-2025-05-12-004667-a-b1")</f>
        <v>UA-2025-05-12-004667-a-b1</v>
      </c>
      <c r="E107" s="1" t="s">
        <v>74</v>
      </c>
      <c r="F107" s="1" t="s">
        <v>404</v>
      </c>
      <c r="G107" s="1" t="s">
        <v>404</v>
      </c>
      <c r="H107" s="1" t="s">
        <v>260</v>
      </c>
      <c r="I107" s="1" t="s">
        <v>440</v>
      </c>
      <c r="J107" s="1" t="s">
        <v>413</v>
      </c>
      <c r="K107" s="1" t="s">
        <v>120</v>
      </c>
      <c r="L107" s="1" t="s">
        <v>77</v>
      </c>
      <c r="M107" s="4">
        <v>10536</v>
      </c>
      <c r="N107" s="6">
        <v>45789</v>
      </c>
      <c r="O107" s="6">
        <v>46022</v>
      </c>
      <c r="P107" s="1" t="s">
        <v>687</v>
      </c>
    </row>
    <row r="108" spans="1:16" x14ac:dyDescent="0.25">
      <c r="A108" s="4">
        <v>104</v>
      </c>
      <c r="B108" s="2" t="str">
        <f>HYPERLINK("https://my.zakupivli.pro/remote/dispatcher/state_purchase_view/59114687", "UA-2025-05-01-010611-a")</f>
        <v>UA-2025-05-01-010611-a</v>
      </c>
      <c r="C108" s="2" t="s">
        <v>500</v>
      </c>
      <c r="D108" s="2" t="str">
        <f>HYPERLINK("https://my.zakupivli.pro/remote/dispatcher/state_contracting_view/23973255", "UA-2025-05-01-010611-a-b1")</f>
        <v>UA-2025-05-01-010611-a-b1</v>
      </c>
      <c r="E108" s="1" t="s">
        <v>103</v>
      </c>
      <c r="F108" s="1" t="s">
        <v>427</v>
      </c>
      <c r="G108" s="1" t="s">
        <v>416</v>
      </c>
      <c r="H108" s="1" t="s">
        <v>187</v>
      </c>
      <c r="I108" s="1" t="s">
        <v>440</v>
      </c>
      <c r="J108" s="1" t="s">
        <v>480</v>
      </c>
      <c r="K108" s="1" t="s">
        <v>115</v>
      </c>
      <c r="L108" s="1" t="s">
        <v>30</v>
      </c>
      <c r="M108" s="4">
        <v>9992</v>
      </c>
      <c r="N108" s="6">
        <v>45778</v>
      </c>
      <c r="O108" s="6">
        <v>46022</v>
      </c>
      <c r="P108" s="1" t="s">
        <v>687</v>
      </c>
    </row>
    <row r="109" spans="1:16" x14ac:dyDescent="0.25">
      <c r="A109" s="4">
        <v>105</v>
      </c>
      <c r="B109" s="2" t="str">
        <f>HYPERLINK("https://my.zakupivli.pro/remote/dispatcher/state_purchase_view/60104625", "UA-2025-06-16-002175-a")</f>
        <v>UA-2025-06-16-002175-a</v>
      </c>
      <c r="C109" s="2" t="s">
        <v>500</v>
      </c>
      <c r="D109" s="2" t="str">
        <f>HYPERLINK("https://my.zakupivli.pro/remote/dispatcher/state_contracting_view/24398371", "UA-2025-06-16-002175-a-a1")</f>
        <v>UA-2025-06-16-002175-a-a1</v>
      </c>
      <c r="E109" s="1" t="s">
        <v>295</v>
      </c>
      <c r="F109" s="1" t="s">
        <v>630</v>
      </c>
      <c r="G109" s="1" t="s">
        <v>422</v>
      </c>
      <c r="H109" s="1" t="s">
        <v>237</v>
      </c>
      <c r="I109" s="1" t="s">
        <v>440</v>
      </c>
      <c r="J109" s="1" t="s">
        <v>426</v>
      </c>
      <c r="K109" s="1" t="s">
        <v>117</v>
      </c>
      <c r="L109" s="1" t="s">
        <v>66</v>
      </c>
      <c r="M109" s="4">
        <v>99000</v>
      </c>
      <c r="N109" s="6">
        <v>45824</v>
      </c>
      <c r="O109" s="6">
        <v>46022</v>
      </c>
      <c r="P109" s="1" t="s">
        <v>687</v>
      </c>
    </row>
    <row r="110" spans="1:16" x14ac:dyDescent="0.25">
      <c r="A110" s="4">
        <v>106</v>
      </c>
      <c r="B110" s="2" t="str">
        <f>HYPERLINK("https://my.zakupivli.pro/remote/dispatcher/state_purchase_view/60432412", "UA-2025-07-01-000270-a")</f>
        <v>UA-2025-07-01-000270-a</v>
      </c>
      <c r="C110" s="2" t="s">
        <v>500</v>
      </c>
      <c r="D110" s="2" t="str">
        <f>HYPERLINK("https://my.zakupivli.pro/remote/dispatcher/state_contracting_view/24541989", "UA-2025-07-01-000270-a-b1")</f>
        <v>UA-2025-07-01-000270-a-b1</v>
      </c>
      <c r="E110" s="1" t="s">
        <v>284</v>
      </c>
      <c r="F110" s="1" t="s">
        <v>572</v>
      </c>
      <c r="G110" s="1" t="s">
        <v>520</v>
      </c>
      <c r="H110" s="1" t="s">
        <v>195</v>
      </c>
      <c r="I110" s="1" t="s">
        <v>440</v>
      </c>
      <c r="J110" s="1" t="s">
        <v>410</v>
      </c>
      <c r="K110" s="1" t="s">
        <v>110</v>
      </c>
      <c r="L110" s="1" t="s">
        <v>2</v>
      </c>
      <c r="M110" s="4">
        <v>22302</v>
      </c>
      <c r="N110" s="6">
        <v>45828</v>
      </c>
      <c r="O110" s="6">
        <v>46022</v>
      </c>
      <c r="P110" s="1" t="s">
        <v>687</v>
      </c>
    </row>
    <row r="111" spans="1:16" x14ac:dyDescent="0.25">
      <c r="A111" s="4">
        <v>107</v>
      </c>
      <c r="B111" s="2" t="str">
        <f>HYPERLINK("https://my.zakupivli.pro/remote/dispatcher/state_purchase_view/57334021", "UA-2025-02-10-008500-a")</f>
        <v>UA-2025-02-10-008500-a</v>
      </c>
      <c r="C111" s="2" t="s">
        <v>500</v>
      </c>
      <c r="D111" s="2" t="str">
        <f>HYPERLINK("https://my.zakupivli.pro/remote/dispatcher/state_contracting_view/23195612", "UA-2025-02-10-008500-a-a1")</f>
        <v>UA-2025-02-10-008500-a-a1</v>
      </c>
      <c r="E111" s="1" t="s">
        <v>362</v>
      </c>
      <c r="F111" s="1" t="s">
        <v>617</v>
      </c>
      <c r="G111" s="1" t="s">
        <v>617</v>
      </c>
      <c r="H111" s="1" t="s">
        <v>204</v>
      </c>
      <c r="I111" s="1" t="s">
        <v>440</v>
      </c>
      <c r="J111" s="1" t="s">
        <v>668</v>
      </c>
      <c r="K111" s="1" t="s">
        <v>146</v>
      </c>
      <c r="L111" s="1" t="s">
        <v>214</v>
      </c>
      <c r="M111" s="5">
        <v>20031.18</v>
      </c>
      <c r="N111" s="6">
        <v>45698</v>
      </c>
      <c r="O111" s="6">
        <v>46022</v>
      </c>
      <c r="P111" s="1" t="s">
        <v>687</v>
      </c>
    </row>
    <row r="112" spans="1:16" hidden="1" x14ac:dyDescent="0.25">
      <c r="A112" s="4">
        <v>108</v>
      </c>
      <c r="B112" s="2" t="str">
        <f>HYPERLINK("https://my.zakupivli.pro/remote/dispatcher/state_purchase_view/57280397", "UA-2025-02-07-001456-a")</f>
        <v>UA-2025-02-07-001456-a</v>
      </c>
      <c r="C112" s="2" t="s">
        <v>500</v>
      </c>
      <c r="D112" s="2" t="str">
        <f>HYPERLINK("https://my.zakupivli.pro/remote/dispatcher/state_contracting_view/23172113", "UA-2025-02-07-001456-a-c1")</f>
        <v>UA-2025-02-07-001456-a-c1</v>
      </c>
      <c r="E112" s="1" t="s">
        <v>224</v>
      </c>
      <c r="F112" s="1" t="s">
        <v>592</v>
      </c>
      <c r="G112" s="1" t="s">
        <v>592</v>
      </c>
      <c r="H112" s="1" t="s">
        <v>204</v>
      </c>
      <c r="I112" s="1" t="s">
        <v>440</v>
      </c>
      <c r="J112" s="1" t="s">
        <v>425</v>
      </c>
      <c r="K112" s="1" t="s">
        <v>159</v>
      </c>
      <c r="L112" s="1" t="s">
        <v>190</v>
      </c>
      <c r="M112" s="5">
        <v>73993.440000000002</v>
      </c>
      <c r="N112" s="6">
        <v>45695</v>
      </c>
      <c r="O112" s="6">
        <v>46022</v>
      </c>
      <c r="P112" s="1" t="s">
        <v>688</v>
      </c>
    </row>
    <row r="113" spans="1:16" x14ac:dyDescent="0.25">
      <c r="A113" s="4">
        <v>109</v>
      </c>
      <c r="B113" s="2" t="str">
        <f>HYPERLINK("https://my.zakupivli.pro/remote/dispatcher/state_purchase_view/58662207", "UA-2025-04-09-010222-a")</f>
        <v>UA-2025-04-09-010222-a</v>
      </c>
      <c r="C113" s="2" t="s">
        <v>500</v>
      </c>
      <c r="D113" s="2" t="str">
        <f>HYPERLINK("https://my.zakupivli.pro/remote/dispatcher/state_contracting_view/23776380", "UA-2025-04-09-010222-a-c1")</f>
        <v>UA-2025-04-09-010222-a-c1</v>
      </c>
      <c r="E113" s="1" t="s">
        <v>371</v>
      </c>
      <c r="F113" s="1" t="s">
        <v>612</v>
      </c>
      <c r="G113" s="1" t="s">
        <v>612</v>
      </c>
      <c r="H113" s="1" t="s">
        <v>204</v>
      </c>
      <c r="I113" s="1" t="s">
        <v>440</v>
      </c>
      <c r="J113" s="1" t="s">
        <v>509</v>
      </c>
      <c r="K113" s="1" t="s">
        <v>160</v>
      </c>
      <c r="L113" s="1" t="s">
        <v>304</v>
      </c>
      <c r="M113" s="5">
        <v>44405.33</v>
      </c>
      <c r="N113" s="6">
        <v>45756</v>
      </c>
      <c r="O113" s="6">
        <v>46022</v>
      </c>
      <c r="P113" s="1" t="s">
        <v>687</v>
      </c>
    </row>
    <row r="114" spans="1:16" x14ac:dyDescent="0.25">
      <c r="A114" s="4">
        <v>110</v>
      </c>
      <c r="B114" s="2" t="str">
        <f>HYPERLINK("https://my.zakupivli.pro/remote/dispatcher/state_purchase_view/58663502", "UA-2025-04-09-010762-a")</f>
        <v>UA-2025-04-09-010762-a</v>
      </c>
      <c r="C114" s="2" t="s">
        <v>500</v>
      </c>
      <c r="D114" s="2" t="str">
        <f>HYPERLINK("https://my.zakupivli.pro/remote/dispatcher/state_contracting_view/23776940", "UA-2025-04-09-010762-a-a1")</f>
        <v>UA-2025-04-09-010762-a-a1</v>
      </c>
      <c r="E114" s="1" t="s">
        <v>380</v>
      </c>
      <c r="F114" s="1" t="s">
        <v>599</v>
      </c>
      <c r="G114" s="1" t="s">
        <v>599</v>
      </c>
      <c r="H114" s="1" t="s">
        <v>204</v>
      </c>
      <c r="I114" s="1" t="s">
        <v>440</v>
      </c>
      <c r="J114" s="1" t="s">
        <v>509</v>
      </c>
      <c r="K114" s="1" t="s">
        <v>160</v>
      </c>
      <c r="L114" s="1" t="s">
        <v>317</v>
      </c>
      <c r="M114" s="5">
        <v>32298.16</v>
      </c>
      <c r="N114" s="6">
        <v>45756</v>
      </c>
      <c r="O114" s="6">
        <v>46022</v>
      </c>
      <c r="P114" s="1" t="s">
        <v>687</v>
      </c>
    </row>
    <row r="115" spans="1:16" x14ac:dyDescent="0.25">
      <c r="A115" s="4">
        <v>111</v>
      </c>
      <c r="B115" s="2" t="str">
        <f>HYPERLINK("https://my.zakupivli.pro/remote/dispatcher/state_purchase_view/58843540", "UA-2025-04-17-005595-a")</f>
        <v>UA-2025-04-17-005595-a</v>
      </c>
      <c r="C115" s="2" t="s">
        <v>500</v>
      </c>
      <c r="D115" s="2" t="str">
        <f>HYPERLINK("https://my.zakupivli.pro/remote/dispatcher/state_contracting_view/23855137", "UA-2025-04-17-005595-a-a1")</f>
        <v>UA-2025-04-17-005595-a-a1</v>
      </c>
      <c r="E115" s="1" t="s">
        <v>385</v>
      </c>
      <c r="F115" s="1" t="s">
        <v>635</v>
      </c>
      <c r="G115" s="1" t="s">
        <v>521</v>
      </c>
      <c r="H115" s="1" t="s">
        <v>261</v>
      </c>
      <c r="I115" s="1" t="s">
        <v>440</v>
      </c>
      <c r="J115" s="1" t="s">
        <v>664</v>
      </c>
      <c r="K115" s="1" t="s">
        <v>137</v>
      </c>
      <c r="L115" s="1" t="s">
        <v>24</v>
      </c>
      <c r="M115" s="4">
        <v>5850</v>
      </c>
      <c r="N115" s="6">
        <v>45764</v>
      </c>
      <c r="O115" s="6">
        <v>46022</v>
      </c>
      <c r="P115" s="1" t="s">
        <v>687</v>
      </c>
    </row>
    <row r="116" spans="1:16" x14ac:dyDescent="0.25">
      <c r="A116" s="4">
        <v>112</v>
      </c>
      <c r="B116" s="2" t="str">
        <f>HYPERLINK("https://my.zakupivli.pro/remote/dispatcher/state_purchase_view/58433569", "UA-2025-03-31-002646-a")</f>
        <v>UA-2025-03-31-002646-a</v>
      </c>
      <c r="C116" s="2" t="s">
        <v>500</v>
      </c>
      <c r="D116" s="2" t="str">
        <f>HYPERLINK("https://my.zakupivli.pro/remote/dispatcher/state_contracting_view/23677264", "UA-2025-03-31-002646-a-c1")</f>
        <v>UA-2025-03-31-002646-a-c1</v>
      </c>
      <c r="E116" s="1" t="s">
        <v>390</v>
      </c>
      <c r="F116" s="1" t="s">
        <v>691</v>
      </c>
      <c r="G116" s="1" t="s">
        <v>523</v>
      </c>
      <c r="H116" s="1" t="s">
        <v>235</v>
      </c>
      <c r="I116" s="1" t="s">
        <v>440</v>
      </c>
      <c r="J116" s="1" t="s">
        <v>681</v>
      </c>
      <c r="K116" s="1" t="s">
        <v>102</v>
      </c>
      <c r="L116" s="1" t="s">
        <v>276</v>
      </c>
      <c r="M116" s="5">
        <v>860.03</v>
      </c>
      <c r="N116" s="6">
        <v>45747</v>
      </c>
      <c r="O116" s="6">
        <v>46022</v>
      </c>
      <c r="P116" s="1" t="s">
        <v>687</v>
      </c>
    </row>
    <row r="117" spans="1:16" x14ac:dyDescent="0.25">
      <c r="A117" s="4">
        <v>113</v>
      </c>
      <c r="B117" s="2" t="str">
        <f>HYPERLINK("https://my.zakupivli.pro/remote/dispatcher/state_purchase_view/58940785", "UA-2025-04-23-007990-a")</f>
        <v>UA-2025-04-23-007990-a</v>
      </c>
      <c r="C117" s="2" t="s">
        <v>500</v>
      </c>
      <c r="D117" s="2" t="str">
        <f>HYPERLINK("https://my.zakupivli.pro/remote/dispatcher/state_contracting_view/23898411", "UA-2025-04-23-007990-a-b1")</f>
        <v>UA-2025-04-23-007990-a-b1</v>
      </c>
      <c r="E117" s="1" t="s">
        <v>395</v>
      </c>
      <c r="F117" s="1" t="s">
        <v>461</v>
      </c>
      <c r="G117" s="1" t="s">
        <v>466</v>
      </c>
      <c r="H117" s="1" t="s">
        <v>106</v>
      </c>
      <c r="I117" s="1" t="s">
        <v>440</v>
      </c>
      <c r="J117" s="1" t="s">
        <v>414</v>
      </c>
      <c r="K117" s="1" t="s">
        <v>153</v>
      </c>
      <c r="L117" s="1" t="s">
        <v>26</v>
      </c>
      <c r="M117" s="4">
        <v>2070</v>
      </c>
      <c r="N117" s="6">
        <v>45768</v>
      </c>
      <c r="O117" s="6">
        <v>46022</v>
      </c>
      <c r="P117" s="1" t="s">
        <v>687</v>
      </c>
    </row>
    <row r="118" spans="1:16" x14ac:dyDescent="0.25">
      <c r="A118" s="4">
        <v>114</v>
      </c>
      <c r="B118" s="2" t="str">
        <f>HYPERLINK("https://my.zakupivli.pro/remote/dispatcher/state_purchase_view/57010650", "UA-2025-01-29-004101-a")</f>
        <v>UA-2025-01-29-004101-a</v>
      </c>
      <c r="C118" s="2" t="s">
        <v>500</v>
      </c>
      <c r="D118" s="2" t="str">
        <f>HYPERLINK("https://my.zakupivli.pro/remote/dispatcher/state_contracting_view/23054051", "UA-2025-01-29-004101-a-a1")</f>
        <v>UA-2025-01-29-004101-a-a1</v>
      </c>
      <c r="E118" s="1" t="s">
        <v>197</v>
      </c>
      <c r="F118" s="1" t="s">
        <v>632</v>
      </c>
      <c r="G118" s="1" t="s">
        <v>631</v>
      </c>
      <c r="H118" s="1" t="s">
        <v>319</v>
      </c>
      <c r="I118" s="1" t="s">
        <v>440</v>
      </c>
      <c r="J118" s="1" t="s">
        <v>660</v>
      </c>
      <c r="K118" s="1" t="s">
        <v>145</v>
      </c>
      <c r="L118" s="1" t="s">
        <v>81</v>
      </c>
      <c r="M118" s="5">
        <v>51436.800000000003</v>
      </c>
      <c r="N118" s="6">
        <v>45685</v>
      </c>
      <c r="O118" s="6">
        <v>46022</v>
      </c>
      <c r="P118" s="1" t="s">
        <v>687</v>
      </c>
    </row>
    <row r="119" spans="1:16" x14ac:dyDescent="0.25">
      <c r="A119" s="4">
        <v>115</v>
      </c>
      <c r="B119" s="2" t="str">
        <f>HYPERLINK("https://my.zakupivli.pro/remote/dispatcher/state_purchase_view/57279933", "UA-2025-02-07-001261-a")</f>
        <v>UA-2025-02-07-001261-a</v>
      </c>
      <c r="C119" s="2" t="s">
        <v>500</v>
      </c>
      <c r="D119" s="2" t="str">
        <f>HYPERLINK("https://my.zakupivli.pro/remote/dispatcher/state_contracting_view/23171873", "UA-2025-02-07-001261-a-c1")</f>
        <v>UA-2025-02-07-001261-a-c1</v>
      </c>
      <c r="E119" s="1" t="s">
        <v>216</v>
      </c>
      <c r="F119" s="1" t="s">
        <v>435</v>
      </c>
      <c r="G119" s="1" t="s">
        <v>641</v>
      </c>
      <c r="H119" s="1" t="s">
        <v>18</v>
      </c>
      <c r="I119" s="1" t="s">
        <v>440</v>
      </c>
      <c r="J119" s="1" t="s">
        <v>658</v>
      </c>
      <c r="K119" s="1" t="s">
        <v>181</v>
      </c>
      <c r="L119" s="1" t="s">
        <v>182</v>
      </c>
      <c r="M119" s="5">
        <v>16102.8</v>
      </c>
      <c r="N119" s="6">
        <v>45695</v>
      </c>
      <c r="O119" s="6">
        <v>46022</v>
      </c>
      <c r="P119" s="1" t="s">
        <v>687</v>
      </c>
    </row>
    <row r="120" spans="1:16" x14ac:dyDescent="0.25">
      <c r="A120" s="4">
        <v>116</v>
      </c>
      <c r="B120" s="2" t="str">
        <f>HYPERLINK("https://my.zakupivli.pro/remote/dispatcher/state_purchase_view/57321861", "UA-2025-02-10-003058-a")</f>
        <v>UA-2025-02-10-003058-a</v>
      </c>
      <c r="C120" s="2" t="s">
        <v>500</v>
      </c>
      <c r="D120" s="2" t="str">
        <f>HYPERLINK("https://my.zakupivli.pro/remote/dispatcher/state_contracting_view/23190155", "UA-2025-02-10-003058-a-c1")</f>
        <v>UA-2025-02-10-003058-a-c1</v>
      </c>
      <c r="E120" s="1" t="s">
        <v>358</v>
      </c>
      <c r="F120" s="1" t="s">
        <v>530</v>
      </c>
      <c r="G120" s="1" t="s">
        <v>423</v>
      </c>
      <c r="H120" s="1" t="s">
        <v>201</v>
      </c>
      <c r="I120" s="1" t="s">
        <v>440</v>
      </c>
      <c r="J120" s="1" t="s">
        <v>456</v>
      </c>
      <c r="K120" s="1" t="s">
        <v>189</v>
      </c>
      <c r="L120" s="1" t="s">
        <v>474</v>
      </c>
      <c r="M120" s="5">
        <v>8472.9599999999991</v>
      </c>
      <c r="N120" s="6">
        <v>45698</v>
      </c>
      <c r="O120" s="6">
        <v>46022</v>
      </c>
      <c r="P120" s="1" t="s">
        <v>687</v>
      </c>
    </row>
    <row r="121" spans="1:16" x14ac:dyDescent="0.25">
      <c r="A121" s="4">
        <v>117</v>
      </c>
      <c r="B121" s="2" t="str">
        <f>HYPERLINK("https://my.zakupivli.pro/remote/dispatcher/state_purchase_view/57203127", "UA-2025-02-05-001880-a")</f>
        <v>UA-2025-02-05-001880-a</v>
      </c>
      <c r="C121" s="2" t="s">
        <v>500</v>
      </c>
      <c r="D121" s="2" t="str">
        <f>HYPERLINK("https://my.zakupivli.pro/remote/dispatcher/state_contracting_view/23138286", "UA-2025-02-05-001880-a-b1")</f>
        <v>UA-2025-02-05-001880-a-b1</v>
      </c>
      <c r="E121" s="1" t="s">
        <v>356</v>
      </c>
      <c r="F121" s="1" t="s">
        <v>489</v>
      </c>
      <c r="G121" s="1" t="s">
        <v>489</v>
      </c>
      <c r="H121" s="1" t="s">
        <v>139</v>
      </c>
      <c r="I121" s="1" t="s">
        <v>440</v>
      </c>
      <c r="J121" s="1" t="s">
        <v>437</v>
      </c>
      <c r="K121" s="1" t="s">
        <v>116</v>
      </c>
      <c r="L121" s="1" t="s">
        <v>177</v>
      </c>
      <c r="M121" s="4">
        <v>4800</v>
      </c>
      <c r="N121" s="6">
        <v>45693</v>
      </c>
      <c r="O121" s="6">
        <v>46022</v>
      </c>
      <c r="P121" s="1" t="s">
        <v>687</v>
      </c>
    </row>
    <row r="122" spans="1:16" x14ac:dyDescent="0.25">
      <c r="A122" s="4">
        <v>118</v>
      </c>
      <c r="B122" s="2" t="str">
        <f>HYPERLINK("https://my.zakupivli.pro/remote/dispatcher/state_purchase_view/56613104", "UA-2025-01-16-011562-a")</f>
        <v>UA-2025-01-16-011562-a</v>
      </c>
      <c r="C122" s="2" t="s">
        <v>500</v>
      </c>
      <c r="D122" s="2" t="str">
        <f>HYPERLINK("https://my.zakupivli.pro/remote/dispatcher/state_contracting_view/22881145", "UA-2025-01-16-011562-a-a1")</f>
        <v>UA-2025-01-16-011562-a-a1</v>
      </c>
      <c r="E122" s="1" t="s">
        <v>312</v>
      </c>
      <c r="F122" s="1" t="s">
        <v>537</v>
      </c>
      <c r="G122" s="1" t="s">
        <v>536</v>
      </c>
      <c r="H122" s="1" t="s">
        <v>266</v>
      </c>
      <c r="I122" s="1" t="s">
        <v>440</v>
      </c>
      <c r="J122" s="1" t="s">
        <v>457</v>
      </c>
      <c r="K122" s="1" t="s">
        <v>174</v>
      </c>
      <c r="L122" s="1" t="s">
        <v>473</v>
      </c>
      <c r="M122" s="4">
        <v>12000</v>
      </c>
      <c r="N122" s="6">
        <v>45673</v>
      </c>
      <c r="O122" s="6">
        <v>46022</v>
      </c>
      <c r="P122" s="1" t="s">
        <v>687</v>
      </c>
    </row>
    <row r="123" spans="1:16" x14ac:dyDescent="0.25">
      <c r="A123" s="4">
        <v>119</v>
      </c>
      <c r="B123" s="2" t="str">
        <f>HYPERLINK("https://my.zakupivli.pro/remote/dispatcher/state_purchase_view/56248893", "UA-2024-12-27-009075-a")</f>
        <v>UA-2024-12-27-009075-a</v>
      </c>
      <c r="C123" s="2" t="str">
        <f>HYPERLINK("https://my.zakupivli.pro/remote/dispatcher/state_purchase_lot_view/1508339", "UA-2024-12-27-009075-a-L1508339")</f>
        <v>UA-2024-12-27-009075-a-L1508339</v>
      </c>
      <c r="D123" s="2" t="str">
        <f>HYPERLINK("https://my.zakupivli.pro/remote/dispatcher/state_contracting_view/22777474", "UA-2024-12-27-009075-a-b1")</f>
        <v>UA-2024-12-27-009075-a-b1</v>
      </c>
      <c r="E123" s="1" t="s">
        <v>217</v>
      </c>
      <c r="F123" s="1" t="s">
        <v>629</v>
      </c>
      <c r="G123" s="1" t="s">
        <v>629</v>
      </c>
      <c r="H123" s="1" t="s">
        <v>320</v>
      </c>
      <c r="I123" s="1" t="s">
        <v>424</v>
      </c>
      <c r="J123" s="1" t="s">
        <v>506</v>
      </c>
      <c r="K123" s="1" t="s">
        <v>128</v>
      </c>
      <c r="L123" s="1" t="s">
        <v>80</v>
      </c>
      <c r="M123" s="5">
        <v>974545</v>
      </c>
      <c r="N123" s="6">
        <v>45672</v>
      </c>
      <c r="O123" s="6">
        <v>46022</v>
      </c>
      <c r="P123" s="1" t="s">
        <v>687</v>
      </c>
    </row>
    <row r="124" spans="1:16" x14ac:dyDescent="0.25">
      <c r="A124" s="4">
        <v>120</v>
      </c>
      <c r="B124" s="2" t="str">
        <f>HYPERLINK("https://my.zakupivli.pro/remote/dispatcher/state_purchase_view/56597812", "UA-2025-01-16-005059-a")</f>
        <v>UA-2025-01-16-005059-a</v>
      </c>
      <c r="C124" s="2" t="s">
        <v>500</v>
      </c>
      <c r="D124" s="2" t="str">
        <f>HYPERLINK("https://my.zakupivli.pro/remote/dispatcher/state_contracting_view/22874817", "UA-2025-01-16-005059-a-b1")</f>
        <v>UA-2025-01-16-005059-a-b1</v>
      </c>
      <c r="E124" s="1" t="s">
        <v>345</v>
      </c>
      <c r="F124" s="1" t="s">
        <v>0</v>
      </c>
      <c r="G124" s="1" t="s">
        <v>577</v>
      </c>
      <c r="H124" s="1" t="s">
        <v>254</v>
      </c>
      <c r="I124" s="1" t="s">
        <v>440</v>
      </c>
      <c r="J124" s="1" t="s">
        <v>661</v>
      </c>
      <c r="K124" s="1" t="s">
        <v>184</v>
      </c>
      <c r="L124" s="1" t="s">
        <v>86</v>
      </c>
      <c r="M124" s="4">
        <v>68040</v>
      </c>
      <c r="N124" s="6">
        <v>45673</v>
      </c>
      <c r="O124" s="6">
        <v>46022</v>
      </c>
      <c r="P124" s="1" t="s">
        <v>687</v>
      </c>
    </row>
    <row r="125" spans="1:16" x14ac:dyDescent="0.25">
      <c r="A125" s="4">
        <v>121</v>
      </c>
      <c r="B125" s="2" t="str">
        <f>HYPERLINK("https://my.zakupivli.pro/remote/dispatcher/state_purchase_view/57180506", "UA-2025-02-04-009650-a")</f>
        <v>UA-2025-02-04-009650-a</v>
      </c>
      <c r="C125" s="2" t="s">
        <v>500</v>
      </c>
      <c r="D125" s="2" t="str">
        <f>HYPERLINK("https://my.zakupivli.pro/remote/dispatcher/state_contracting_view/23128620", "UA-2025-02-04-009650-a-b1")</f>
        <v>UA-2025-02-04-009650-a-b1</v>
      </c>
      <c r="E125" s="1" t="s">
        <v>341</v>
      </c>
      <c r="F125" s="1" t="s">
        <v>498</v>
      </c>
      <c r="G125" s="1" t="s">
        <v>495</v>
      </c>
      <c r="H125" s="1" t="s">
        <v>261</v>
      </c>
      <c r="I125" s="1" t="s">
        <v>440</v>
      </c>
      <c r="J125" s="1" t="s">
        <v>505</v>
      </c>
      <c r="K125" s="1" t="s">
        <v>126</v>
      </c>
      <c r="L125" s="1" t="s">
        <v>172</v>
      </c>
      <c r="M125" s="4">
        <v>6000</v>
      </c>
      <c r="N125" s="6">
        <v>45692</v>
      </c>
      <c r="O125" s="6">
        <v>46022</v>
      </c>
      <c r="P125" s="1" t="s">
        <v>687</v>
      </c>
    </row>
    <row r="126" spans="1:16" x14ac:dyDescent="0.25">
      <c r="A126" s="4">
        <v>122</v>
      </c>
      <c r="B126" s="2" t="str">
        <f>HYPERLINK("https://my.zakupivli.pro/remote/dispatcher/state_purchase_view/59338999", "UA-2025-05-12-001841-a")</f>
        <v>UA-2025-05-12-001841-a</v>
      </c>
      <c r="C126" s="2" t="s">
        <v>500</v>
      </c>
      <c r="D126" s="2" t="str">
        <f>HYPERLINK("https://my.zakupivli.pro/remote/dispatcher/state_contracting_view/24064281", "UA-2025-05-12-001841-a-a1")</f>
        <v>UA-2025-05-12-001841-a-a1</v>
      </c>
      <c r="E126" s="1" t="s">
        <v>89</v>
      </c>
      <c r="F126" s="1" t="s">
        <v>600</v>
      </c>
      <c r="G126" s="1" t="s">
        <v>600</v>
      </c>
      <c r="H126" s="1" t="s">
        <v>204</v>
      </c>
      <c r="I126" s="1" t="s">
        <v>440</v>
      </c>
      <c r="J126" s="1" t="s">
        <v>509</v>
      </c>
      <c r="K126" s="1" t="s">
        <v>160</v>
      </c>
      <c r="L126" s="1" t="s">
        <v>39</v>
      </c>
      <c r="M126" s="5">
        <v>27135.46</v>
      </c>
      <c r="N126" s="6">
        <v>45789</v>
      </c>
      <c r="O126" s="6">
        <v>46022</v>
      </c>
      <c r="P126" s="1" t="s">
        <v>687</v>
      </c>
    </row>
    <row r="127" spans="1:16" x14ac:dyDescent="0.25">
      <c r="A127" s="4">
        <v>123</v>
      </c>
      <c r="B127" s="2" t="str">
        <f>HYPERLINK("https://my.zakupivli.pro/remote/dispatcher/state_purchase_view/59955971", "UA-2025-06-09-000336-a")</f>
        <v>UA-2025-06-09-000336-a</v>
      </c>
      <c r="C127" s="2" t="s">
        <v>500</v>
      </c>
      <c r="D127" s="2" t="str">
        <f>HYPERLINK("https://my.zakupivli.pro/remote/dispatcher/state_contracting_view/24333497", "UA-2025-06-09-000336-a-c1")</f>
        <v>UA-2025-06-09-000336-a-c1</v>
      </c>
      <c r="E127" s="1" t="s">
        <v>325</v>
      </c>
      <c r="F127" s="1" t="s">
        <v>544</v>
      </c>
      <c r="G127" s="1" t="s">
        <v>545</v>
      </c>
      <c r="H127" s="1" t="s">
        <v>281</v>
      </c>
      <c r="I127" s="1" t="s">
        <v>440</v>
      </c>
      <c r="J127" s="1" t="s">
        <v>452</v>
      </c>
      <c r="K127" s="1" t="s">
        <v>134</v>
      </c>
      <c r="L127" s="1" t="s">
        <v>57</v>
      </c>
      <c r="M127" s="4">
        <v>11115</v>
      </c>
      <c r="N127" s="6">
        <v>45817</v>
      </c>
      <c r="O127" s="6">
        <v>46022</v>
      </c>
      <c r="P127" s="1" t="s">
        <v>687</v>
      </c>
    </row>
    <row r="128" spans="1:16" x14ac:dyDescent="0.25">
      <c r="A128" s="4">
        <v>124</v>
      </c>
      <c r="B128" s="2" t="str">
        <f>HYPERLINK("https://my.zakupivli.pro/remote/dispatcher/state_purchase_view/59784632", "UA-2025-05-30-003739-a")</f>
        <v>UA-2025-05-30-003739-a</v>
      </c>
      <c r="C128" s="2" t="s">
        <v>500</v>
      </c>
      <c r="D128" s="2" t="str">
        <f>HYPERLINK("https://my.zakupivli.pro/remote/dispatcher/state_contracting_view/24259085", "UA-2025-05-30-003739-a-a1")</f>
        <v>UA-2025-05-30-003739-a-a1</v>
      </c>
      <c r="E128" s="1" t="s">
        <v>165</v>
      </c>
      <c r="F128" s="1" t="s">
        <v>652</v>
      </c>
      <c r="G128" s="1" t="s">
        <v>651</v>
      </c>
      <c r="H128" s="1" t="s">
        <v>133</v>
      </c>
      <c r="I128" s="1" t="s">
        <v>440</v>
      </c>
      <c r="J128" s="1" t="s">
        <v>480</v>
      </c>
      <c r="K128" s="1" t="s">
        <v>115</v>
      </c>
      <c r="L128" s="1" t="s">
        <v>49</v>
      </c>
      <c r="M128" s="4">
        <v>18600</v>
      </c>
      <c r="N128" s="6">
        <v>45807</v>
      </c>
      <c r="O128" s="6">
        <v>46022</v>
      </c>
      <c r="P128" s="1" t="s">
        <v>687</v>
      </c>
    </row>
    <row r="129" spans="1:16" x14ac:dyDescent="0.25">
      <c r="A129" s="4">
        <v>125</v>
      </c>
      <c r="B129" s="2" t="str">
        <f>HYPERLINK("https://my.zakupivli.pro/remote/dispatcher/state_purchase_view/60029313", "UA-2025-06-11-007427-a")</f>
        <v>UA-2025-06-11-007427-a</v>
      </c>
      <c r="C129" s="2" t="s">
        <v>500</v>
      </c>
      <c r="D129" s="2" t="str">
        <f>HYPERLINK("https://my.zakupivli.pro/remote/dispatcher/state_contracting_view/24365590", "UA-2025-06-11-007427-a-c1")</f>
        <v>UA-2025-06-11-007427-a-c1</v>
      </c>
      <c r="E129" s="1" t="s">
        <v>244</v>
      </c>
      <c r="F129" s="1" t="s">
        <v>469</v>
      </c>
      <c r="G129" s="1" t="s">
        <v>415</v>
      </c>
      <c r="H129" s="1" t="s">
        <v>129</v>
      </c>
      <c r="I129" s="1" t="s">
        <v>440</v>
      </c>
      <c r="J129" s="1" t="s">
        <v>648</v>
      </c>
      <c r="K129" s="1" t="s">
        <v>148</v>
      </c>
      <c r="L129" s="1" t="s">
        <v>64</v>
      </c>
      <c r="M129" s="4">
        <v>34000</v>
      </c>
      <c r="N129" s="6">
        <v>45819</v>
      </c>
      <c r="O129" s="6">
        <v>46022</v>
      </c>
      <c r="P129" s="1" t="s">
        <v>687</v>
      </c>
    </row>
    <row r="130" spans="1:16" x14ac:dyDescent="0.25">
      <c r="A130" s="4">
        <v>126</v>
      </c>
      <c r="B130" s="2" t="str">
        <f>HYPERLINK("https://my.zakupivli.pro/remote/dispatcher/state_purchase_view/60432216", "UA-2025-07-01-000187-a")</f>
        <v>UA-2025-07-01-000187-a</v>
      </c>
      <c r="C130" s="2" t="s">
        <v>500</v>
      </c>
      <c r="D130" s="2" t="str">
        <f>HYPERLINK("https://my.zakupivli.pro/remote/dispatcher/state_contracting_view/24541879", "UA-2025-07-01-000187-a-b1")</f>
        <v>UA-2025-07-01-000187-a-b1</v>
      </c>
      <c r="E130" s="1" t="s">
        <v>332</v>
      </c>
      <c r="F130" s="1" t="s">
        <v>572</v>
      </c>
      <c r="G130" s="1" t="s">
        <v>520</v>
      </c>
      <c r="H130" s="1" t="s">
        <v>195</v>
      </c>
      <c r="I130" s="1" t="s">
        <v>440</v>
      </c>
      <c r="J130" s="1" t="s">
        <v>410</v>
      </c>
      <c r="K130" s="1" t="s">
        <v>110</v>
      </c>
      <c r="L130" s="1" t="s">
        <v>3</v>
      </c>
      <c r="M130" s="4">
        <v>57348</v>
      </c>
      <c r="N130" s="6">
        <v>45828</v>
      </c>
      <c r="O130" s="6">
        <v>46022</v>
      </c>
      <c r="P130" s="1" t="s">
        <v>687</v>
      </c>
    </row>
    <row r="131" spans="1:16" x14ac:dyDescent="0.25">
      <c r="A131" s="4">
        <v>127</v>
      </c>
      <c r="B131" s="2" t="str">
        <f>HYPERLINK("https://my.zakupivli.pro/remote/dispatcher/state_purchase_view/55796514", "UA-2024-12-16-010690-a")</f>
        <v>UA-2024-12-16-010690-a</v>
      </c>
      <c r="C131" s="2" t="str">
        <f>HYPERLINK("https://my.zakupivli.pro/remote/dispatcher/state_purchase_lot_view/1498272", "UA-2024-12-16-010690-a-L1498272")</f>
        <v>UA-2024-12-16-010690-a-L1498272</v>
      </c>
      <c r="D131" s="2" t="str">
        <f>HYPERLINK("https://my.zakupivli.pro/remote/dispatcher/state_contracting_view/22695320", "UA-2024-12-16-010690-a-b1")</f>
        <v>UA-2024-12-16-010690-a-b1</v>
      </c>
      <c r="E131" s="1" t="s">
        <v>246</v>
      </c>
      <c r="F131" s="1" t="s">
        <v>574</v>
      </c>
      <c r="G131" s="1" t="s">
        <v>574</v>
      </c>
      <c r="H131" s="1" t="s">
        <v>279</v>
      </c>
      <c r="I131" s="1" t="s">
        <v>424</v>
      </c>
      <c r="J131" s="1" t="s">
        <v>507</v>
      </c>
      <c r="K131" s="1" t="s">
        <v>144</v>
      </c>
      <c r="L131" s="1" t="s">
        <v>92</v>
      </c>
      <c r="M131" s="5">
        <v>367044</v>
      </c>
      <c r="N131" s="6">
        <v>45658</v>
      </c>
      <c r="O131" s="6">
        <v>46022</v>
      </c>
      <c r="P131" s="1" t="s">
        <v>687</v>
      </c>
    </row>
    <row r="132" spans="1:16" x14ac:dyDescent="0.25">
      <c r="A132" s="4">
        <v>128</v>
      </c>
      <c r="B132" s="2" t="str">
        <f>HYPERLINK("https://my.zakupivli.pro/remote/dispatcher/state_purchase_view/56924406", "UA-2025-01-27-005123-a")</f>
        <v>UA-2025-01-27-005123-a</v>
      </c>
      <c r="C132" s="2" t="s">
        <v>500</v>
      </c>
      <c r="D132" s="2" t="str">
        <f>HYPERLINK("https://my.zakupivli.pro/remote/dispatcher/state_contracting_view/23015385", "UA-2025-01-27-005123-a-a1")</f>
        <v>UA-2025-01-27-005123-a-a1</v>
      </c>
      <c r="E132" s="1" t="s">
        <v>338</v>
      </c>
      <c r="F132" s="1" t="s">
        <v>571</v>
      </c>
      <c r="G132" s="1" t="s">
        <v>570</v>
      </c>
      <c r="H132" s="1" t="s">
        <v>234</v>
      </c>
      <c r="I132" s="1" t="s">
        <v>440</v>
      </c>
      <c r="J132" s="1" t="s">
        <v>508</v>
      </c>
      <c r="K132" s="1" t="s">
        <v>101</v>
      </c>
      <c r="L132" s="1" t="s">
        <v>273</v>
      </c>
      <c r="M132" s="4">
        <v>20700</v>
      </c>
      <c r="N132" s="6">
        <v>45684</v>
      </c>
      <c r="O132" s="6">
        <v>46022</v>
      </c>
      <c r="P132" s="1" t="s">
        <v>687</v>
      </c>
    </row>
    <row r="133" spans="1:16" x14ac:dyDescent="0.25">
      <c r="A133" s="4">
        <v>129</v>
      </c>
      <c r="B133" s="2" t="str">
        <f>HYPERLINK("https://my.zakupivli.pro/remote/dispatcher/state_purchase_view/57334764", "UA-2025-02-10-008847-a")</f>
        <v>UA-2025-02-10-008847-a</v>
      </c>
      <c r="C133" s="2" t="s">
        <v>500</v>
      </c>
      <c r="D133" s="2" t="str">
        <f>HYPERLINK("https://my.zakupivli.pro/remote/dispatcher/state_contracting_view/23195923", "UA-2025-02-10-008847-a-c1")</f>
        <v>UA-2025-02-10-008847-a-c1</v>
      </c>
      <c r="E133" s="1" t="s">
        <v>350</v>
      </c>
      <c r="F133" s="1" t="s">
        <v>618</v>
      </c>
      <c r="G133" s="1" t="s">
        <v>618</v>
      </c>
      <c r="H133" s="1" t="s">
        <v>204</v>
      </c>
      <c r="I133" s="1" t="s">
        <v>440</v>
      </c>
      <c r="J133" s="1" t="s">
        <v>668</v>
      </c>
      <c r="K133" s="1" t="s">
        <v>146</v>
      </c>
      <c r="L133" s="1" t="s">
        <v>215</v>
      </c>
      <c r="M133" s="5">
        <v>82803.31</v>
      </c>
      <c r="N133" s="6">
        <v>45698</v>
      </c>
      <c r="O133" s="6">
        <v>46022</v>
      </c>
      <c r="P133" s="1" t="s">
        <v>687</v>
      </c>
    </row>
    <row r="134" spans="1:16" x14ac:dyDescent="0.25">
      <c r="A134" s="4">
        <v>130</v>
      </c>
      <c r="B134" s="2" t="str">
        <f>HYPERLINK("https://my.zakupivli.pro/remote/dispatcher/state_purchase_view/57086416", "UA-2025-01-31-001001-a")</f>
        <v>UA-2025-01-31-001001-a</v>
      </c>
      <c r="C134" s="2" t="s">
        <v>500</v>
      </c>
      <c r="D134" s="2" t="str">
        <f>HYPERLINK("https://my.zakupivli.pro/remote/dispatcher/state_contracting_view/23086757", "UA-2025-01-31-001001-a-a1")</f>
        <v>UA-2025-01-31-001001-a-a1</v>
      </c>
      <c r="E134" s="1" t="s">
        <v>387</v>
      </c>
      <c r="F134" s="1" t="s">
        <v>635</v>
      </c>
      <c r="G134" s="1" t="s">
        <v>522</v>
      </c>
      <c r="H134" s="1" t="s">
        <v>261</v>
      </c>
      <c r="I134" s="1" t="s">
        <v>440</v>
      </c>
      <c r="J134" s="1" t="s">
        <v>664</v>
      </c>
      <c r="K134" s="1" t="s">
        <v>137</v>
      </c>
      <c r="L134" s="1" t="s">
        <v>147</v>
      </c>
      <c r="M134" s="4">
        <v>8220</v>
      </c>
      <c r="N134" s="6">
        <v>45688</v>
      </c>
      <c r="O134" s="6">
        <v>46022</v>
      </c>
      <c r="P134" s="1" t="s">
        <v>687</v>
      </c>
    </row>
    <row r="135" spans="1:16" x14ac:dyDescent="0.25">
      <c r="A135" s="4">
        <v>131</v>
      </c>
      <c r="B135" s="2" t="str">
        <f>HYPERLINK("https://my.zakupivli.pro/remote/dispatcher/state_purchase_view/57791284", "UA-2025-02-28-006280-a")</f>
        <v>UA-2025-02-28-006280-a</v>
      </c>
      <c r="C135" s="2" t="s">
        <v>500</v>
      </c>
      <c r="D135" s="2" t="str">
        <f>HYPERLINK("https://my.zakupivli.pro/remote/dispatcher/state_contracting_view/23396603", "UA-2025-02-28-006280-a-b1")</f>
        <v>UA-2025-02-28-006280-a-b1</v>
      </c>
      <c r="E135" s="1" t="s">
        <v>76</v>
      </c>
      <c r="F135" s="1" t="s">
        <v>524</v>
      </c>
      <c r="G135" s="1" t="s">
        <v>519</v>
      </c>
      <c r="H135" s="1" t="s">
        <v>258</v>
      </c>
      <c r="I135" s="1" t="s">
        <v>440</v>
      </c>
      <c r="J135" s="1" t="s">
        <v>663</v>
      </c>
      <c r="K135" s="1" t="s">
        <v>151</v>
      </c>
      <c r="L135" s="1" t="s">
        <v>233</v>
      </c>
      <c r="M135" s="4">
        <v>9630</v>
      </c>
      <c r="N135" s="6">
        <v>45716</v>
      </c>
      <c r="O135" s="6">
        <v>46022</v>
      </c>
      <c r="P135" s="1" t="s">
        <v>687</v>
      </c>
    </row>
    <row r="136" spans="1:16" x14ac:dyDescent="0.25">
      <c r="A136" s="4">
        <v>132</v>
      </c>
      <c r="B136" s="2" t="str">
        <f>HYPERLINK("https://my.zakupivli.pro/remote/dispatcher/state_purchase_view/57179379", "UA-2025-02-04-009179-a")</f>
        <v>UA-2025-02-04-009179-a</v>
      </c>
      <c r="C136" s="2" t="s">
        <v>500</v>
      </c>
      <c r="D136" s="2" t="str">
        <f>HYPERLINK("https://my.zakupivli.pro/remote/dispatcher/state_contracting_view/23128122", "UA-2025-02-04-009179-a-b1")</f>
        <v>UA-2025-02-04-009179-a-b1</v>
      </c>
      <c r="E136" s="1" t="s">
        <v>264</v>
      </c>
      <c r="F136" s="1" t="s">
        <v>496</v>
      </c>
      <c r="G136" s="1" t="s">
        <v>402</v>
      </c>
      <c r="H136" s="1" t="s">
        <v>261</v>
      </c>
      <c r="I136" s="1" t="s">
        <v>440</v>
      </c>
      <c r="J136" s="1" t="s">
        <v>505</v>
      </c>
      <c r="K136" s="1" t="s">
        <v>126</v>
      </c>
      <c r="L136" s="1" t="s">
        <v>166</v>
      </c>
      <c r="M136" s="4">
        <v>26800</v>
      </c>
      <c r="N136" s="6">
        <v>45692</v>
      </c>
      <c r="O136" s="6">
        <v>46022</v>
      </c>
      <c r="P136" s="1" t="s">
        <v>687</v>
      </c>
    </row>
    <row r="137" spans="1:16" x14ac:dyDescent="0.25">
      <c r="A137" s="4">
        <v>133</v>
      </c>
      <c r="B137" s="2" t="str">
        <f>HYPERLINK("https://my.zakupivli.pro/remote/dispatcher/state_purchase_view/58523125", "UA-2025-04-03-004881-a")</f>
        <v>UA-2025-04-03-004881-a</v>
      </c>
      <c r="C137" s="2" t="s">
        <v>500</v>
      </c>
      <c r="D137" s="2" t="str">
        <f>HYPERLINK("https://my.zakupivli.pro/remote/dispatcher/state_contracting_view/23716327", "UA-2025-04-03-004881-a-b1")</f>
        <v>UA-2025-04-03-004881-a-b1</v>
      </c>
      <c r="E137" s="1" t="s">
        <v>263</v>
      </c>
      <c r="F137" s="1" t="s">
        <v>526</v>
      </c>
      <c r="G137" s="1" t="s">
        <v>670</v>
      </c>
      <c r="H137" s="1" t="s">
        <v>258</v>
      </c>
      <c r="I137" s="1" t="s">
        <v>440</v>
      </c>
      <c r="J137" s="1" t="s">
        <v>510</v>
      </c>
      <c r="K137" s="1" t="s">
        <v>140</v>
      </c>
      <c r="L137" s="1" t="s">
        <v>294</v>
      </c>
      <c r="M137" s="4">
        <v>19218</v>
      </c>
      <c r="N137" s="6">
        <v>45750</v>
      </c>
      <c r="O137" s="6">
        <v>46022</v>
      </c>
      <c r="P137" s="1" t="s">
        <v>687</v>
      </c>
    </row>
    <row r="138" spans="1:16" x14ac:dyDescent="0.25">
      <c r="A138" s="4">
        <v>134</v>
      </c>
      <c r="B138" s="2" t="str">
        <f>HYPERLINK("https://my.zakupivli.pro/remote/dispatcher/state_purchase_view/58841567", "UA-2025-04-17-004859-a")</f>
        <v>UA-2025-04-17-004859-a</v>
      </c>
      <c r="C138" s="2" t="str">
        <f>HYPERLINK("https://my.zakupivli.pro/remote/dispatcher/state_purchase_lot_view/1613869", "UA-2025-04-17-004859-a-L1613869")</f>
        <v>UA-2025-04-17-004859-a-L1613869</v>
      </c>
      <c r="D138" s="2" t="str">
        <f>HYPERLINK("https://my.zakupivli.pro/remote/dispatcher/state_contracting_view/23954205", "UA-2025-04-17-004859-a-c1")</f>
        <v>UA-2025-04-17-004859-a-c1</v>
      </c>
      <c r="E138" s="1" t="s">
        <v>357</v>
      </c>
      <c r="F138" s="1" t="s">
        <v>628</v>
      </c>
      <c r="G138" s="1" t="s">
        <v>628</v>
      </c>
      <c r="H138" s="1" t="s">
        <v>271</v>
      </c>
      <c r="I138" s="1" t="s">
        <v>424</v>
      </c>
      <c r="J138" s="1" t="s">
        <v>680</v>
      </c>
      <c r="K138" s="1" t="s">
        <v>117</v>
      </c>
      <c r="L138" s="1" t="s">
        <v>33</v>
      </c>
      <c r="M138" s="5">
        <v>437030</v>
      </c>
      <c r="N138" s="6">
        <v>45783</v>
      </c>
      <c r="O138" s="6">
        <v>46022</v>
      </c>
      <c r="P138" s="1" t="s">
        <v>687</v>
      </c>
    </row>
    <row r="139" spans="1:16" x14ac:dyDescent="0.25">
      <c r="A139" s="4">
        <v>135</v>
      </c>
      <c r="B139" s="2" t="str">
        <f>HYPERLINK("https://my.zakupivli.pro/remote/dispatcher/state_purchase_view/58707972", "UA-2025-04-11-000566-a")</f>
        <v>UA-2025-04-11-000566-a</v>
      </c>
      <c r="C139" s="2" t="s">
        <v>500</v>
      </c>
      <c r="D139" s="2" t="str">
        <f>HYPERLINK("https://my.zakupivli.pro/remote/dispatcher/state_contracting_view/23795999", "UA-2025-04-11-000566-a-b1")</f>
        <v>UA-2025-04-11-000566-a-b1</v>
      </c>
      <c r="E139" s="1" t="s">
        <v>90</v>
      </c>
      <c r="F139" s="1" t="s">
        <v>459</v>
      </c>
      <c r="G139" s="1" t="s">
        <v>482</v>
      </c>
      <c r="H139" s="1" t="s">
        <v>127</v>
      </c>
      <c r="I139" s="1" t="s">
        <v>440</v>
      </c>
      <c r="J139" s="1" t="s">
        <v>437</v>
      </c>
      <c r="K139" s="1" t="s">
        <v>116</v>
      </c>
      <c r="L139" s="1" t="s">
        <v>336</v>
      </c>
      <c r="M139" s="5">
        <v>57292.85</v>
      </c>
      <c r="N139" s="6">
        <v>45758</v>
      </c>
      <c r="O139" s="6">
        <v>46022</v>
      </c>
      <c r="P139" s="1" t="s">
        <v>687</v>
      </c>
    </row>
    <row r="140" spans="1:16" x14ac:dyDescent="0.25">
      <c r="A140" s="4">
        <v>136</v>
      </c>
      <c r="B140" s="2" t="str">
        <f>HYPERLINK("https://my.zakupivli.pro/remote/dispatcher/state_purchase_view/58708405", "UA-2025-04-11-000779-a")</f>
        <v>UA-2025-04-11-000779-a</v>
      </c>
      <c r="C140" s="2" t="s">
        <v>500</v>
      </c>
      <c r="D140" s="2" t="str">
        <f>HYPERLINK("https://my.zakupivli.pro/remote/dispatcher/state_contracting_view/23796302", "UA-2025-04-11-000779-a-a1")</f>
        <v>UA-2025-04-11-000779-a-a1</v>
      </c>
      <c r="E140" s="1" t="s">
        <v>389</v>
      </c>
      <c r="F140" s="1" t="s">
        <v>464</v>
      </c>
      <c r="G140" s="1" t="s">
        <v>684</v>
      </c>
      <c r="H140" s="1" t="s">
        <v>108</v>
      </c>
      <c r="I140" s="1" t="s">
        <v>440</v>
      </c>
      <c r="J140" s="1" t="s">
        <v>437</v>
      </c>
      <c r="K140" s="1" t="s">
        <v>116</v>
      </c>
      <c r="L140" s="1" t="s">
        <v>337</v>
      </c>
      <c r="M140" s="5">
        <v>13940.77</v>
      </c>
      <c r="N140" s="6">
        <v>45758</v>
      </c>
      <c r="O140" s="6">
        <v>46022</v>
      </c>
      <c r="P140" s="1" t="s">
        <v>687</v>
      </c>
    </row>
    <row r="141" spans="1:16" x14ac:dyDescent="0.25">
      <c r="A141" s="4">
        <v>137</v>
      </c>
      <c r="B141" s="2" t="str">
        <f>HYPERLINK("https://my.zakupivli.pro/remote/dispatcher/state_purchase_view/58263574", "UA-2025-03-21-006889-a")</f>
        <v>UA-2025-03-21-006889-a</v>
      </c>
      <c r="C141" s="2" t="str">
        <f>HYPERLINK("https://my.zakupivli.pro/remote/dispatcher/state_purchase_lot_view/1586409", "UA-2025-03-21-006889-a-L1586409")</f>
        <v>UA-2025-03-21-006889-a-L1586409</v>
      </c>
      <c r="D141" s="2" t="str">
        <f>HYPERLINK("https://my.zakupivli.pro/remote/dispatcher/state_contracting_view/23722259", "UA-2025-03-21-006889-a-b1")</f>
        <v>UA-2025-03-21-006889-a-b1</v>
      </c>
      <c r="E141" s="1" t="s">
        <v>342</v>
      </c>
      <c r="F141" s="1" t="s">
        <v>647</v>
      </c>
      <c r="G141" s="1" t="s">
        <v>646</v>
      </c>
      <c r="H141" s="1" t="s">
        <v>69</v>
      </c>
      <c r="I141" s="1" t="s">
        <v>424</v>
      </c>
      <c r="J141" s="1" t="s">
        <v>665</v>
      </c>
      <c r="K141" s="1" t="s">
        <v>180</v>
      </c>
      <c r="L141" s="1" t="s">
        <v>302</v>
      </c>
      <c r="M141" s="5">
        <v>700000</v>
      </c>
      <c r="N141" s="6">
        <v>45756</v>
      </c>
      <c r="O141" s="6">
        <v>46022</v>
      </c>
      <c r="P141" s="1" t="s">
        <v>687</v>
      </c>
    </row>
    <row r="142" spans="1:16" x14ac:dyDescent="0.25">
      <c r="A142" s="4">
        <v>138</v>
      </c>
      <c r="B142" s="2" t="str">
        <f>HYPERLINK("https://my.zakupivli.pro/remote/dispatcher/state_purchase_view/59306941", "UA-2025-05-09-005977-a")</f>
        <v>UA-2025-05-09-005977-a</v>
      </c>
      <c r="C142" s="2" t="str">
        <f>HYPERLINK("https://my.zakupivli.pro/remote/dispatcher/state_purchase_lot_view/1635552", "UA-2025-05-09-005977-a-L1635552")</f>
        <v>UA-2025-05-09-005977-a-L1635552</v>
      </c>
      <c r="D142" s="2" t="str">
        <f>HYPERLINK("https://my.zakupivli.pro/remote/dispatcher/state_contracting_view/24220314", "UA-2025-05-09-005977-a-c1")</f>
        <v>UA-2025-05-09-005977-a-c1</v>
      </c>
      <c r="E142" s="1" t="s">
        <v>282</v>
      </c>
      <c r="F142" s="1" t="s">
        <v>579</v>
      </c>
      <c r="G142" s="1" t="s">
        <v>431</v>
      </c>
      <c r="H142" s="1" t="s">
        <v>193</v>
      </c>
      <c r="I142" s="1" t="s">
        <v>424</v>
      </c>
      <c r="J142" s="1" t="s">
        <v>454</v>
      </c>
      <c r="K142" s="1" t="s">
        <v>136</v>
      </c>
      <c r="L142" s="1" t="s">
        <v>50</v>
      </c>
      <c r="M142" s="5">
        <v>111000</v>
      </c>
      <c r="N142" s="6">
        <v>45810</v>
      </c>
      <c r="O142" s="6">
        <v>46022</v>
      </c>
      <c r="P142" s="1" t="s">
        <v>687</v>
      </c>
    </row>
    <row r="143" spans="1:16" x14ac:dyDescent="0.25">
      <c r="A143" s="4">
        <v>139</v>
      </c>
      <c r="B143" s="2" t="str">
        <f>HYPERLINK("https://my.zakupivli.pro/remote/dispatcher/state_purchase_view/59868003", "UA-2025-06-04-002612-a")</f>
        <v>UA-2025-06-04-002612-a</v>
      </c>
      <c r="C143" s="2" t="s">
        <v>500</v>
      </c>
      <c r="D143" s="2" t="str">
        <f>HYPERLINK("https://my.zakupivli.pro/remote/dispatcher/state_contracting_view/24295756", "UA-2025-06-04-002612-a-a1")</f>
        <v>UA-2025-06-04-002612-a-a1</v>
      </c>
      <c r="E143" s="1" t="s">
        <v>343</v>
      </c>
      <c r="F143" s="1" t="s">
        <v>562</v>
      </c>
      <c r="G143" s="1" t="s">
        <v>694</v>
      </c>
      <c r="H143" s="1" t="s">
        <v>202</v>
      </c>
      <c r="I143" s="1" t="s">
        <v>440</v>
      </c>
      <c r="J143" s="1" t="s">
        <v>468</v>
      </c>
      <c r="K143" s="1" t="s">
        <v>119</v>
      </c>
      <c r="L143" s="1" t="s">
        <v>55</v>
      </c>
      <c r="M143" s="4">
        <v>4000</v>
      </c>
      <c r="N143" s="6">
        <v>45812</v>
      </c>
      <c r="O143" s="6">
        <v>46022</v>
      </c>
      <c r="P143" s="1" t="s">
        <v>687</v>
      </c>
    </row>
    <row r="144" spans="1:16" x14ac:dyDescent="0.25">
      <c r="A144" s="4">
        <v>140</v>
      </c>
      <c r="B144" s="2" t="str">
        <f>HYPERLINK("https://my.zakupivli.pro/remote/dispatcher/state_purchase_view/59140466", "UA-2025-05-02-008462-a")</f>
        <v>UA-2025-05-02-008462-a</v>
      </c>
      <c r="C144" s="2" t="str">
        <f>HYPERLINK("https://my.zakupivli.pro/remote/dispatcher/state_purchase_lot_view/1629109", "UA-2025-05-02-008462-a-L1629109")</f>
        <v>UA-2025-05-02-008462-a-L1629109</v>
      </c>
      <c r="D144" s="2" t="str">
        <f>HYPERLINK("https://my.zakupivli.pro/remote/dispatcher/state_contracting_view/24078660", "UA-2025-05-02-008462-a-c1")</f>
        <v>UA-2025-05-02-008462-a-c1</v>
      </c>
      <c r="E144" s="1" t="s">
        <v>13</v>
      </c>
      <c r="F144" s="1" t="s">
        <v>620</v>
      </c>
      <c r="G144" s="1" t="s">
        <v>620</v>
      </c>
      <c r="H144" s="1" t="s">
        <v>252</v>
      </c>
      <c r="I144" s="1" t="s">
        <v>424</v>
      </c>
      <c r="J144" s="1" t="s">
        <v>679</v>
      </c>
      <c r="K144" s="1" t="s">
        <v>99</v>
      </c>
      <c r="L144" s="1" t="s">
        <v>45</v>
      </c>
      <c r="M144" s="5">
        <v>43000</v>
      </c>
      <c r="N144" s="6">
        <v>45800</v>
      </c>
      <c r="O144" s="6">
        <v>46022</v>
      </c>
      <c r="P144" s="1" t="s">
        <v>687</v>
      </c>
    </row>
    <row r="145" spans="1:16" x14ac:dyDescent="0.25">
      <c r="A145" s="4">
        <v>141</v>
      </c>
      <c r="B145" s="2" t="str">
        <f>HYPERLINK("https://my.zakupivli.pro/remote/dispatcher/state_purchase_view/60202546", "UA-2025-06-19-001151-a")</f>
        <v>UA-2025-06-19-001151-a</v>
      </c>
      <c r="C145" s="2" t="s">
        <v>500</v>
      </c>
      <c r="D145" s="2" t="str">
        <f>HYPERLINK("https://my.zakupivli.pro/remote/dispatcher/state_contracting_view/24439912", "UA-2025-06-19-001151-a-c1")</f>
        <v>UA-2025-06-19-001151-a-c1</v>
      </c>
      <c r="E145" s="1" t="s">
        <v>367</v>
      </c>
      <c r="F145" s="1" t="s">
        <v>575</v>
      </c>
      <c r="G145" s="1" t="s">
        <v>576</v>
      </c>
      <c r="H145" s="1" t="s">
        <v>254</v>
      </c>
      <c r="I145" s="1" t="s">
        <v>440</v>
      </c>
      <c r="J145" s="1" t="s">
        <v>661</v>
      </c>
      <c r="K145" s="1" t="s">
        <v>184</v>
      </c>
      <c r="L145" s="1" t="s">
        <v>71</v>
      </c>
      <c r="M145" s="5">
        <v>3988.25</v>
      </c>
      <c r="N145" s="6">
        <v>45827</v>
      </c>
      <c r="O145" s="6">
        <v>46022</v>
      </c>
      <c r="P145" s="1" t="s">
        <v>687</v>
      </c>
    </row>
    <row r="146" spans="1:16" hidden="1" x14ac:dyDescent="0.25">
      <c r="A146" s="4">
        <v>142</v>
      </c>
      <c r="B146" s="2" t="str">
        <f>HYPERLINK("https://my.zakupivli.pro/remote/dispatcher/state_purchase_view/57088670", "UA-2025-01-31-002029-a")</f>
        <v>UA-2025-01-31-002029-a</v>
      </c>
      <c r="C146" s="2" t="s">
        <v>500</v>
      </c>
      <c r="D146" s="2" t="str">
        <f>HYPERLINK("https://my.zakupivli.pro/remote/dispatcher/state_contracting_view/23087850", "UA-2025-01-31-002029-a-c1")</f>
        <v>UA-2025-01-31-002029-a-c1</v>
      </c>
      <c r="E146" s="1" t="s">
        <v>211</v>
      </c>
      <c r="F146" s="1" t="s">
        <v>591</v>
      </c>
      <c r="G146" s="1" t="s">
        <v>590</v>
      </c>
      <c r="H146" s="1" t="s">
        <v>204</v>
      </c>
      <c r="I146" s="1" t="s">
        <v>440</v>
      </c>
      <c r="J146" s="1" t="s">
        <v>425</v>
      </c>
      <c r="K146" s="1" t="s">
        <v>159</v>
      </c>
      <c r="L146" s="1" t="s">
        <v>156</v>
      </c>
      <c r="M146" s="5">
        <v>9652.84</v>
      </c>
      <c r="N146" s="6">
        <v>45688</v>
      </c>
      <c r="O146" s="6">
        <v>45708</v>
      </c>
      <c r="P146" s="1" t="s">
        <v>688</v>
      </c>
    </row>
    <row r="147" spans="1:16" hidden="1" x14ac:dyDescent="0.25">
      <c r="A147" s="4">
        <v>143</v>
      </c>
      <c r="B147" s="2" t="str">
        <f>HYPERLINK("https://my.zakupivli.pro/remote/dispatcher/state_purchase_view/57087524", "UA-2025-01-31-001802-a")</f>
        <v>UA-2025-01-31-001802-a</v>
      </c>
      <c r="C147" s="2" t="s">
        <v>500</v>
      </c>
      <c r="D147" s="2" t="str">
        <f>HYPERLINK("https://my.zakupivli.pro/remote/dispatcher/state_contracting_view/23087284", "UA-2025-01-31-001802-a-c1")</f>
        <v>UA-2025-01-31-001802-a-c1</v>
      </c>
      <c r="E147" s="1" t="s">
        <v>346</v>
      </c>
      <c r="F147" s="1" t="s">
        <v>615</v>
      </c>
      <c r="G147" s="1" t="s">
        <v>614</v>
      </c>
      <c r="H147" s="1" t="s">
        <v>204</v>
      </c>
      <c r="I147" s="1" t="s">
        <v>440</v>
      </c>
      <c r="J147" s="1" t="s">
        <v>425</v>
      </c>
      <c r="K147" s="1" t="s">
        <v>159</v>
      </c>
      <c r="L147" s="1" t="s">
        <v>150</v>
      </c>
      <c r="M147" s="5">
        <v>8499.4</v>
      </c>
      <c r="N147" s="6">
        <v>45688</v>
      </c>
      <c r="O147" s="6">
        <v>45708</v>
      </c>
      <c r="P147" s="1" t="s">
        <v>688</v>
      </c>
    </row>
    <row r="148" spans="1:16" ht="19.5" customHeight="1" x14ac:dyDescent="0.25">
      <c r="A148" s="1" t="s">
        <v>444</v>
      </c>
    </row>
  </sheetData>
  <autoFilter ref="A4:P148">
    <filterColumn colId="15">
      <filters blank="1">
        <filter val="активний"/>
      </filters>
    </filterColumn>
  </autoFilter>
  <hyperlinks>
    <hyperlink ref="A2" r:id="rId1" display="mailto:report-feedback@zakupivli.pro"/>
    <hyperlink ref="B5" r:id="rId2" display="https://my.zakupivli.pro/remote/dispatcher/state_purchase_view/56137326"/>
    <hyperlink ref="C5" r:id="rId3" display="https://my.zakupivli.pro/remote/dispatcher/state_purchase_lot_view/1505858"/>
    <hyperlink ref="D5" r:id="rId4" display="https://my.zakupivli.pro/remote/dispatcher/state_contracting_view/22765077"/>
    <hyperlink ref="B6" r:id="rId5" display="https://my.zakupivli.pro/remote/dispatcher/state_purchase_view/55519604"/>
    <hyperlink ref="C6" r:id="rId6" display="https://my.zakupivli.pro/remote/dispatcher/state_purchase_lot_view/1488475"/>
    <hyperlink ref="D6" r:id="rId7" display="https://my.zakupivli.pro/remote/dispatcher/state_contracting_view/22642400"/>
    <hyperlink ref="B7" r:id="rId8" display="https://my.zakupivli.pro/remote/dispatcher/state_purchase_view/56775640"/>
    <hyperlink ref="D7" r:id="rId9" display="https://my.zakupivli.pro/remote/dispatcher/state_contracting_view/22949599"/>
    <hyperlink ref="B8" r:id="rId10" display="https://my.zakupivli.pro/remote/dispatcher/state_purchase_view/58521208"/>
    <hyperlink ref="D8" r:id="rId11" display="https://my.zakupivli.pro/remote/dispatcher/state_contracting_view/23715470"/>
    <hyperlink ref="B9" r:id="rId12" display="https://my.zakupivli.pro/remote/dispatcher/state_purchase_view/59782679"/>
    <hyperlink ref="D9" r:id="rId13" display="https://my.zakupivli.pro/remote/dispatcher/state_contracting_view/24258261"/>
    <hyperlink ref="B10" r:id="rId14" display="https://my.zakupivli.pro/remote/dispatcher/state_purchase_view/57335611"/>
    <hyperlink ref="D10" r:id="rId15" display="https://my.zakupivli.pro/remote/dispatcher/state_contracting_view/23196281"/>
    <hyperlink ref="B11" r:id="rId16" display="https://my.zakupivli.pro/remote/dispatcher/state_purchase_view/56599342"/>
    <hyperlink ref="D11" r:id="rId17" display="https://my.zakupivli.pro/remote/dispatcher/state_contracting_view/22875534"/>
    <hyperlink ref="B12" r:id="rId18" display="https://my.zakupivli.pro/remote/dispatcher/state_purchase_view/58739063"/>
    <hyperlink ref="D12" r:id="rId19" display="https://my.zakupivli.pro/remote/dispatcher/state_contracting_view/23809941"/>
    <hyperlink ref="B13" r:id="rId20" display="https://my.zakupivli.pro/remote/dispatcher/state_purchase_view/60201616"/>
    <hyperlink ref="D13" r:id="rId21" display="https://my.zakupivli.pro/remote/dispatcher/state_contracting_view/24439517"/>
    <hyperlink ref="B14" r:id="rId22" display="https://my.zakupivli.pro/remote/dispatcher/state_purchase_view/57006333"/>
    <hyperlink ref="D14" r:id="rId23" display="https://my.zakupivli.pro/remote/dispatcher/state_contracting_view/23052021"/>
    <hyperlink ref="B15" r:id="rId24" display="https://my.zakupivli.pro/remote/dispatcher/state_purchase_view/57326545"/>
    <hyperlink ref="D15" r:id="rId25" display="https://my.zakupivli.pro/remote/dispatcher/state_contracting_view/23192334"/>
    <hyperlink ref="B16" r:id="rId26" display="https://my.zakupivli.pro/remote/dispatcher/state_purchase_view/56779573"/>
    <hyperlink ref="D16" r:id="rId27" display="https://my.zakupivli.pro/remote/dispatcher/state_contracting_view/22951379"/>
    <hyperlink ref="B17" r:id="rId28" display="https://my.zakupivli.pro/remote/dispatcher/state_purchase_view/57317695"/>
    <hyperlink ref="D17" r:id="rId29" display="https://my.zakupivli.pro/remote/dispatcher/state_contracting_view/23188176"/>
    <hyperlink ref="B18" r:id="rId30" display="https://my.zakupivli.pro/remote/dispatcher/state_purchase_view/57299497"/>
    <hyperlink ref="C18" r:id="rId31" display="https://my.zakupivli.pro/remote/dispatcher/state_purchase_lot_view/1543243"/>
    <hyperlink ref="D18" r:id="rId32" display="https://my.zakupivli.pro/remote/dispatcher/state_contracting_view/23311338"/>
    <hyperlink ref="B19" r:id="rId33" display="https://my.zakupivli.pro/remote/dispatcher/state_purchase_view/57299497"/>
    <hyperlink ref="C19" r:id="rId34" display="https://my.zakupivli.pro/remote/dispatcher/state_purchase_lot_view/1543242"/>
    <hyperlink ref="D19" r:id="rId35" display="https://my.zakupivli.pro/remote/dispatcher/state_contracting_view/23311311"/>
    <hyperlink ref="B20" r:id="rId36" display="https://my.zakupivli.pro/remote/dispatcher/state_purchase_view/57107804"/>
    <hyperlink ref="D20" r:id="rId37" display="https://my.zakupivli.pro/remote/dispatcher/state_contracting_view/23096306"/>
    <hyperlink ref="B21" r:id="rId38" display="https://my.zakupivli.pro/remote/dispatcher/state_purchase_view/58132309"/>
    <hyperlink ref="D21" r:id="rId39" display="https://my.zakupivli.pro/remote/dispatcher/state_contracting_view/23545076"/>
    <hyperlink ref="B22" r:id="rId40" display="https://my.zakupivli.pro/remote/dispatcher/state_purchase_view/58244202"/>
    <hyperlink ref="D22" r:id="rId41" display="https://my.zakupivli.pro/remote/dispatcher/state_contracting_view/23592900"/>
    <hyperlink ref="B23" r:id="rId42" display="https://my.zakupivli.pro/remote/dispatcher/state_purchase_view/57557935"/>
    <hyperlink ref="D23" r:id="rId43" display="https://my.zakupivli.pro/remote/dispatcher/state_contracting_view/23293831"/>
    <hyperlink ref="B24" r:id="rId44" display="https://my.zakupivli.pro/remote/dispatcher/state_purchase_view/57794498"/>
    <hyperlink ref="D24" r:id="rId45" display="https://my.zakupivli.pro/remote/dispatcher/state_contracting_view/23397941"/>
    <hyperlink ref="B25" r:id="rId46" display="https://my.zakupivli.pro/remote/dispatcher/state_purchase_view/58665345"/>
    <hyperlink ref="D25" r:id="rId47" display="https://my.zakupivli.pro/remote/dispatcher/state_contracting_view/23777763"/>
    <hyperlink ref="B26" r:id="rId48" display="https://my.zakupivli.pro/remote/dispatcher/state_purchase_view/58666110"/>
    <hyperlink ref="D26" r:id="rId49" display="https://my.zakupivli.pro/remote/dispatcher/state_contracting_view/23778074"/>
    <hyperlink ref="B27" r:id="rId50" display="https://my.zakupivli.pro/remote/dispatcher/state_purchase_view/58666740"/>
    <hyperlink ref="D27" r:id="rId51" display="https://my.zakupivli.pro/remote/dispatcher/state_contracting_view/23778276"/>
    <hyperlink ref="B28" r:id="rId52" display="https://my.zakupivli.pro/remote/dispatcher/state_purchase_view/58940005"/>
    <hyperlink ref="D28" r:id="rId53" display="https://my.zakupivli.pro/remote/dispatcher/state_contracting_view/23898097"/>
    <hyperlink ref="B29" r:id="rId54" display="https://my.zakupivli.pro/remote/dispatcher/state_purchase_view/59338510"/>
    <hyperlink ref="D29" r:id="rId55" display="https://my.zakupivli.pro/remote/dispatcher/state_contracting_view/24064018"/>
    <hyperlink ref="B30" r:id="rId56" display="https://my.zakupivli.pro/remote/dispatcher/state_purchase_view/59009786"/>
    <hyperlink ref="D30" r:id="rId57" display="https://my.zakupivli.pro/remote/dispatcher/state_contracting_view/23927924"/>
    <hyperlink ref="B31" r:id="rId58" display="https://my.zakupivli.pro/remote/dispatcher/state_purchase_view/58552123"/>
    <hyperlink ref="C31" r:id="rId59" display="https://my.zakupivli.pro/remote/dispatcher/state_purchase_lot_view/1600525"/>
    <hyperlink ref="D31" r:id="rId60" display="https://my.zakupivli.pro/remote/dispatcher/state_contracting_view/23850138"/>
    <hyperlink ref="B32" r:id="rId61" display="https://my.zakupivli.pro/remote/dispatcher/state_purchase_view/59868698"/>
    <hyperlink ref="D32" r:id="rId62" display="https://my.zakupivli.pro/remote/dispatcher/state_contracting_view/24296063"/>
    <hyperlink ref="B33" r:id="rId63" display="https://my.zakupivli.pro/remote/dispatcher/state_purchase_view/60013502"/>
    <hyperlink ref="D33" r:id="rId64" display="https://my.zakupivli.pro/remote/dispatcher/state_contracting_view/24358832"/>
    <hyperlink ref="B34" r:id="rId65" display="https://my.zakupivli.pro/remote/dispatcher/state_purchase_view/56323142"/>
    <hyperlink ref="D34" r:id="rId66" display="https://my.zakupivli.pro/remote/dispatcher/state_contracting_view/22762257"/>
    <hyperlink ref="B35" r:id="rId67" display="https://my.zakupivli.pro/remote/dispatcher/state_purchase_view/56418244"/>
    <hyperlink ref="D35" r:id="rId68" display="https://my.zakupivli.pro/remote/dispatcher/state_contracting_view/22801266"/>
    <hyperlink ref="B36" r:id="rId69" display="https://my.zakupivli.pro/remote/dispatcher/state_purchase_view/56612531"/>
    <hyperlink ref="D36" r:id="rId70" display="https://my.zakupivli.pro/remote/dispatcher/state_contracting_view/22880877"/>
    <hyperlink ref="B37" r:id="rId71" display="https://my.zakupivli.pro/remote/dispatcher/state_purchase_view/56926679"/>
    <hyperlink ref="D37" r:id="rId72" display="https://my.zakupivli.pro/remote/dispatcher/state_contracting_view/23016426"/>
    <hyperlink ref="B38" r:id="rId73" display="https://my.zakupivli.pro/remote/dispatcher/state_purchase_view/57204227"/>
    <hyperlink ref="D38" r:id="rId74" display="https://my.zakupivli.pro/remote/dispatcher/state_contracting_view/23138770"/>
    <hyperlink ref="B39" r:id="rId75" display="https://my.zakupivli.pro/remote/dispatcher/state_purchase_view/57332252"/>
    <hyperlink ref="D39" r:id="rId76" display="https://my.zakupivli.pro/remote/dispatcher/state_contracting_view/23194902"/>
    <hyperlink ref="B40" r:id="rId77" display="https://my.zakupivli.pro/remote/dispatcher/state_purchase_view/60180354"/>
    <hyperlink ref="D40" r:id="rId78" display="https://my.zakupivli.pro/remote/dispatcher/state_contracting_view/24430403"/>
    <hyperlink ref="B41" r:id="rId79" display="https://my.zakupivli.pro/remote/dispatcher/state_purchase_view/60180631"/>
    <hyperlink ref="D41" r:id="rId80" display="https://my.zakupivli.pro/remote/dispatcher/state_contracting_view/24430592"/>
    <hyperlink ref="B42" r:id="rId81" display="https://my.zakupivli.pro/remote/dispatcher/state_purchase_view/59984013"/>
    <hyperlink ref="D42" r:id="rId82" display="https://my.zakupivli.pro/remote/dispatcher/state_contracting_view/24346050"/>
    <hyperlink ref="B43" r:id="rId83" display="https://my.zakupivli.pro/remote/dispatcher/state_purchase_view/55548384"/>
    <hyperlink ref="C43" r:id="rId84" display="https://my.zakupivli.pro/remote/dispatcher/state_purchase_lot_view/1489363"/>
    <hyperlink ref="D43" r:id="rId85" display="https://my.zakupivli.pro/remote/dispatcher/state_contracting_view/22627121"/>
    <hyperlink ref="B44" r:id="rId86" display="https://my.zakupivli.pro/remote/dispatcher/state_purchase_view/57178809"/>
    <hyperlink ref="D44" r:id="rId87" display="https://my.zakupivli.pro/remote/dispatcher/state_contracting_view/23127891"/>
    <hyperlink ref="B45" r:id="rId88" display="https://my.zakupivli.pro/remote/dispatcher/state_purchase_view/57325181"/>
    <hyperlink ref="D45" r:id="rId89" display="https://my.zakupivli.pro/remote/dispatcher/state_contracting_view/23191656"/>
    <hyperlink ref="B46" r:id="rId90" display="https://my.zakupivli.pro/remote/dispatcher/state_purchase_view/57797760"/>
    <hyperlink ref="C46" r:id="rId91" display="https://my.zakupivli.pro/remote/dispatcher/state_purchase_lot_view/1564693"/>
    <hyperlink ref="D46" r:id="rId92" display="https://my.zakupivli.pro/remote/dispatcher/state_contracting_view/23509055"/>
    <hyperlink ref="B47" r:id="rId93" display="https://my.zakupivli.pro/remote/dispatcher/state_purchase_view/57140734"/>
    <hyperlink ref="C47" r:id="rId94" display="https://my.zakupivli.pro/remote/dispatcher/state_purchase_lot_view/1537495"/>
    <hyperlink ref="D47" r:id="rId95" display="https://my.zakupivli.pro/remote/dispatcher/state_contracting_view/23246750"/>
    <hyperlink ref="B48" r:id="rId96" display="https://my.zakupivli.pro/remote/dispatcher/state_purchase_view/58131635"/>
    <hyperlink ref="D48" r:id="rId97" display="https://my.zakupivli.pro/remote/dispatcher/state_contracting_view/23544823"/>
    <hyperlink ref="B49" r:id="rId98" display="https://my.zakupivli.pro/remote/dispatcher/state_purchase_view/57793689"/>
    <hyperlink ref="D49" r:id="rId99" display="https://my.zakupivli.pro/remote/dispatcher/state_contracting_view/23397557"/>
    <hyperlink ref="B50" r:id="rId100" display="https://my.zakupivli.pro/remote/dispatcher/state_purchase_view/58522269"/>
    <hyperlink ref="D50" r:id="rId101" display="https://my.zakupivli.pro/remote/dispatcher/state_contracting_view/23715971"/>
    <hyperlink ref="B51" r:id="rId102" display="https://my.zakupivli.pro/remote/dispatcher/state_purchase_view/59336795"/>
    <hyperlink ref="D51" r:id="rId103" display="https://my.zakupivli.pro/remote/dispatcher/state_contracting_view/24063176"/>
    <hyperlink ref="B52" r:id="rId104" display="https://my.zakupivli.pro/remote/dispatcher/state_purchase_view/59069106"/>
    <hyperlink ref="C52" r:id="rId105" display="https://my.zakupivli.pro/remote/dispatcher/state_purchase_lot_view/1625865"/>
    <hyperlink ref="D52" r:id="rId106" display="https://my.zakupivli.pro/remote/dispatcher/state_contracting_view/24109033"/>
    <hyperlink ref="B53" r:id="rId107" display="https://my.zakupivli.pro/remote/dispatcher/state_purchase_view/57558514"/>
    <hyperlink ref="D53" r:id="rId108" display="https://my.zakupivli.pro/remote/dispatcher/state_contracting_view/23294162"/>
    <hyperlink ref="B54" r:id="rId109" display="https://my.zakupivli.pro/remote/dispatcher/state_purchase_view/58667329"/>
    <hyperlink ref="D54" r:id="rId110" display="https://my.zakupivli.pro/remote/dispatcher/state_contracting_view/23778527"/>
    <hyperlink ref="B55" r:id="rId111" display="https://my.zakupivli.pro/remote/dispatcher/state_purchase_view/59344211"/>
    <hyperlink ref="D55" r:id="rId112" display="https://my.zakupivli.pro/remote/dispatcher/state_contracting_view/24066791"/>
    <hyperlink ref="B56" r:id="rId113" display="https://my.zakupivli.pro/remote/dispatcher/state_purchase_view/58131076"/>
    <hyperlink ref="D56" r:id="rId114" display="https://my.zakupivli.pro/remote/dispatcher/state_contracting_view/23544610"/>
    <hyperlink ref="B57" r:id="rId115" display="https://my.zakupivli.pro/remote/dispatcher/state_purchase_view/58376210"/>
    <hyperlink ref="D57" r:id="rId116" display="https://my.zakupivli.pro/remote/dispatcher/state_contracting_view/23651633"/>
    <hyperlink ref="B58" r:id="rId117" display="https://my.zakupivli.pro/remote/dispatcher/state_purchase_view/56514300"/>
    <hyperlink ref="D58" r:id="rId118" display="https://my.zakupivli.pro/remote/dispatcher/state_contracting_view/22840729"/>
    <hyperlink ref="B59" r:id="rId119" display="https://my.zakupivli.pro/remote/dispatcher/state_purchase_view/57318639"/>
    <hyperlink ref="D59" r:id="rId120" display="https://my.zakupivli.pro/remote/dispatcher/state_contracting_view/23188593"/>
    <hyperlink ref="B60" r:id="rId121" display="https://my.zakupivli.pro/remote/dispatcher/state_purchase_view/58513202"/>
    <hyperlink ref="D60" r:id="rId122" display="https://my.zakupivli.pro/remote/dispatcher/state_contracting_view/23711686"/>
    <hyperlink ref="B61" r:id="rId123" display="https://my.zakupivli.pro/remote/dispatcher/state_purchase_view/59509022"/>
    <hyperlink ref="D61" r:id="rId124" display="https://my.zakupivli.pro/remote/dispatcher/state_contracting_view/24138792"/>
    <hyperlink ref="B62" r:id="rId125" display="https://my.zakupivli.pro/remote/dispatcher/state_purchase_view/59985736"/>
    <hyperlink ref="D62" r:id="rId126" display="https://my.zakupivli.pro/remote/dispatcher/state_contracting_view/24346893"/>
    <hyperlink ref="B63" r:id="rId127" display="https://my.zakupivli.pro/remote/dispatcher/state_purchase_view/59634022"/>
    <hyperlink ref="D63" r:id="rId128" display="https://my.zakupivli.pro/remote/dispatcher/state_contracting_view/24192906"/>
    <hyperlink ref="B64" r:id="rId129" display="https://my.zakupivli.pro/remote/dispatcher/state_purchase_view/56240116"/>
    <hyperlink ref="C64" r:id="rId130" display="https://my.zakupivli.pro/remote/dispatcher/state_purchase_lot_view/1508138"/>
    <hyperlink ref="D64" r:id="rId131" display="https://my.zakupivli.pro/remote/dispatcher/state_contracting_view/22784845"/>
    <hyperlink ref="B65" r:id="rId132" display="https://my.zakupivli.pro/remote/dispatcher/state_purchase_view/56511940"/>
    <hyperlink ref="D65" r:id="rId133" display="https://my.zakupivli.pro/remote/dispatcher/state_contracting_view/22839843"/>
    <hyperlink ref="B66" r:id="rId134" display="https://my.zakupivli.pro/remote/dispatcher/state_purchase_view/56021701"/>
    <hyperlink ref="C66" r:id="rId135" display="https://my.zakupivli.pro/remote/dispatcher/state_purchase_lot_view/1503524"/>
    <hyperlink ref="D66" r:id="rId136" display="https://my.zakupivli.pro/remote/dispatcher/state_contracting_view/22772304"/>
    <hyperlink ref="B67" r:id="rId137" display="https://my.zakupivli.pro/remote/dispatcher/state_purchase_view/56325348"/>
    <hyperlink ref="D67" r:id="rId138" display="https://my.zakupivli.pro/remote/dispatcher/state_contracting_view/22763181"/>
    <hyperlink ref="B68" r:id="rId139" display="https://my.zakupivli.pro/remote/dispatcher/state_purchase_view/56321581"/>
    <hyperlink ref="D68" r:id="rId140" display="https://my.zakupivli.pro/remote/dispatcher/state_contracting_view/22761490"/>
    <hyperlink ref="B69" r:id="rId141" display="https://my.zakupivli.pro/remote/dispatcher/state_purchase_view/56237179"/>
    <hyperlink ref="C69" r:id="rId142" display="https://my.zakupivli.pro/remote/dispatcher/state_purchase_lot_view/1508045"/>
    <hyperlink ref="D69" r:id="rId143" display="https://my.zakupivli.pro/remote/dispatcher/state_contracting_view/22776351"/>
    <hyperlink ref="B70" r:id="rId144" display="https://my.zakupivli.pro/remote/dispatcher/state_purchase_view/55921017"/>
    <hyperlink ref="C70" r:id="rId145" display="https://my.zakupivli.pro/remote/dispatcher/state_purchase_lot_view/1501360"/>
    <hyperlink ref="D70" r:id="rId146" display="https://my.zakupivli.pro/remote/dispatcher/state_contracting_view/22730500"/>
    <hyperlink ref="B71" r:id="rId147" display="https://my.zakupivli.pro/remote/dispatcher/state_purchase_view/58130224"/>
    <hyperlink ref="D71" r:id="rId148" display="https://my.zakupivli.pro/remote/dispatcher/state_contracting_view/23544195"/>
    <hyperlink ref="B72" r:id="rId149" display="https://my.zakupivli.pro/remote/dispatcher/state_purchase_view/58245517"/>
    <hyperlink ref="D72" r:id="rId150" display="https://my.zakupivli.pro/remote/dispatcher/state_contracting_view/23593459"/>
    <hyperlink ref="B73" r:id="rId151" display="https://my.zakupivli.pro/remote/dispatcher/state_purchase_view/56777103"/>
    <hyperlink ref="D73" r:id="rId152" display="https://my.zakupivli.pro/remote/dispatcher/state_contracting_view/22950322"/>
    <hyperlink ref="B74" r:id="rId153" display="https://my.zakupivli.pro/remote/dispatcher/state_purchase_view/58302160"/>
    <hyperlink ref="D74" r:id="rId154" display="https://my.zakupivli.pro/remote/dispatcher/state_contracting_view/23618850"/>
    <hyperlink ref="B75" r:id="rId155" display="https://my.zakupivli.pro/remote/dispatcher/state_purchase_view/58402031"/>
    <hyperlink ref="D75" r:id="rId156" display="https://my.zakupivli.pro/remote/dispatcher/state_contracting_view/23662882"/>
    <hyperlink ref="B76" r:id="rId157" display="https://my.zakupivli.pro/remote/dispatcher/state_purchase_view/57320616"/>
    <hyperlink ref="D76" r:id="rId158" display="https://my.zakupivli.pro/remote/dispatcher/state_contracting_view/23189546"/>
    <hyperlink ref="B77" r:id="rId159" display="https://my.zakupivli.pro/remote/dispatcher/state_purchase_view/57780212"/>
    <hyperlink ref="D77" r:id="rId160" display="https://my.zakupivli.pro/remote/dispatcher/state_contracting_view/23391663"/>
    <hyperlink ref="B78" r:id="rId161" display="https://my.zakupivli.pro/remote/dispatcher/state_purchase_view/57181805"/>
    <hyperlink ref="D78" r:id="rId162" display="https://my.zakupivli.pro/remote/dispatcher/state_contracting_view/23129089"/>
    <hyperlink ref="B79" r:id="rId163" display="https://my.zakupivli.pro/remote/dispatcher/state_purchase_view/58707065"/>
    <hyperlink ref="D79" r:id="rId164" display="https://my.zakupivli.pro/remote/dispatcher/state_contracting_view/23795579"/>
    <hyperlink ref="B80" r:id="rId165" display="https://my.zakupivli.pro/remote/dispatcher/state_purchase_view/58755908"/>
    <hyperlink ref="D80" r:id="rId166" display="https://my.zakupivli.pro/remote/dispatcher/state_contracting_view/23817600"/>
    <hyperlink ref="B81" r:id="rId167" display="https://my.zakupivli.pro/remote/dispatcher/state_purchase_view/57977457"/>
    <hyperlink ref="C81" r:id="rId168" display="https://my.zakupivli.pro/remote/dispatcher/state_purchase_lot_view/1572652"/>
    <hyperlink ref="D81" r:id="rId169" display="https://my.zakupivli.pro/remote/dispatcher/state_contracting_view/23605328"/>
    <hyperlink ref="B82" r:id="rId170" display="https://my.zakupivli.pro/remote/dispatcher/state_purchase_view/59783942"/>
    <hyperlink ref="D82" r:id="rId171" display="https://my.zakupivli.pro/remote/dispatcher/state_contracting_view/24258834"/>
    <hyperlink ref="B83" r:id="rId172" display="https://my.zakupivli.pro/remote/dispatcher/state_purchase_view/59969796"/>
    <hyperlink ref="D83" r:id="rId173" display="https://my.zakupivli.pro/remote/dispatcher/state_contracting_view/24339920"/>
    <hyperlink ref="B84" r:id="rId174" display="https://my.zakupivli.pro/remote/dispatcher/state_purchase_view/59109012"/>
    <hyperlink ref="D84" r:id="rId175" display="https://my.zakupivli.pro/remote/dispatcher/state_contracting_view/23970846"/>
    <hyperlink ref="B85" r:id="rId176" display="https://my.zakupivli.pro/remote/dispatcher/state_purchase_view/59336163"/>
    <hyperlink ref="D85" r:id="rId177" display="https://my.zakupivli.pro/remote/dispatcher/state_contracting_view/24062896"/>
    <hyperlink ref="B86" r:id="rId178" display="https://my.zakupivli.pro/remote/dispatcher/state_purchase_view/59865045"/>
    <hyperlink ref="D86" r:id="rId179" display="https://my.zakupivli.pro/remote/dispatcher/state_contracting_view/24294461"/>
    <hyperlink ref="B87" r:id="rId180" display="https://my.zakupivli.pro/remote/dispatcher/state_purchase_view/59865772"/>
    <hyperlink ref="D87" r:id="rId181" display="https://my.zakupivli.pro/remote/dispatcher/state_contracting_view/24294869"/>
    <hyperlink ref="B88" r:id="rId182" display="https://my.zakupivli.pro/remote/dispatcher/state_purchase_view/59867340"/>
    <hyperlink ref="D88" r:id="rId183" display="https://my.zakupivli.pro/remote/dispatcher/state_contracting_view/24295484"/>
    <hyperlink ref="B89" r:id="rId184" display="https://my.zakupivli.pro/remote/dispatcher/state_purchase_view/59984839"/>
    <hyperlink ref="D89" r:id="rId185" display="https://my.zakupivli.pro/remote/dispatcher/state_contracting_view/24346486"/>
    <hyperlink ref="B90" r:id="rId186" display="https://my.zakupivli.pro/remote/dispatcher/state_purchase_view/60027223"/>
    <hyperlink ref="D90" r:id="rId187" display="https://my.zakupivli.pro/remote/dispatcher/state_contracting_view/24364684"/>
    <hyperlink ref="B91" r:id="rId188" display="https://my.zakupivli.pro/remote/dispatcher/state_purchase_view/57333167"/>
    <hyperlink ref="D91" r:id="rId189" display="https://my.zakupivli.pro/remote/dispatcher/state_contracting_view/23195256"/>
    <hyperlink ref="B92" r:id="rId190" display="https://my.zakupivli.pro/remote/dispatcher/state_purchase_view/57792811"/>
    <hyperlink ref="D92" r:id="rId191" display="https://my.zakupivli.pro/remote/dispatcher/state_contracting_view/23397220"/>
    <hyperlink ref="B93" r:id="rId192" display="https://my.zakupivli.pro/remote/dispatcher/state_purchase_view/57316794"/>
    <hyperlink ref="D93" r:id="rId193" display="https://my.zakupivli.pro/remote/dispatcher/state_contracting_view/23187682"/>
    <hyperlink ref="B94" r:id="rId194" display="https://my.zakupivli.pro/remote/dispatcher/state_purchase_view/55893852"/>
    <hyperlink ref="C94" r:id="rId195" display="https://my.zakupivli.pro/remote/dispatcher/state_purchase_lot_view/1500829"/>
    <hyperlink ref="D94" r:id="rId196" display="https://my.zakupivli.pro/remote/dispatcher/state_contracting_view/22755736"/>
    <hyperlink ref="B95" r:id="rId197" display="https://my.zakupivli.pro/remote/dispatcher/state_purchase_view/56509629"/>
    <hyperlink ref="D95" r:id="rId198" display="https://my.zakupivli.pro/remote/dispatcher/state_contracting_view/22838860"/>
    <hyperlink ref="B96" r:id="rId199" display="https://my.zakupivli.pro/remote/dispatcher/state_purchase_view/56324242"/>
    <hyperlink ref="D96" r:id="rId200" display="https://my.zakupivli.pro/remote/dispatcher/state_contracting_view/22762744"/>
    <hyperlink ref="B97" r:id="rId201" display="https://my.zakupivli.pro/remote/dispatcher/state_purchase_view/56968125"/>
    <hyperlink ref="D97" r:id="rId202" display="https://my.zakupivli.pro/remote/dispatcher/state_contracting_view/23035043"/>
    <hyperlink ref="B98" r:id="rId203" display="https://my.zakupivli.pro/remote/dispatcher/state_purchase_view/58577291"/>
    <hyperlink ref="D98" r:id="rId204" display="https://my.zakupivli.pro/remote/dispatcher/state_contracting_view/23739623"/>
    <hyperlink ref="B99" r:id="rId205" display="https://my.zakupivli.pro/remote/dispatcher/state_purchase_view/58576888"/>
    <hyperlink ref="D99" r:id="rId206" display="https://my.zakupivli.pro/remote/dispatcher/state_contracting_view/23739426"/>
    <hyperlink ref="B100" r:id="rId207" display="https://my.zakupivli.pro/remote/dispatcher/state_purchase_view/58608990"/>
    <hyperlink ref="D100" r:id="rId208" display="https://my.zakupivli.pro/remote/dispatcher/state_contracting_view/23753263"/>
    <hyperlink ref="B101" r:id="rId209" display="https://my.zakupivli.pro/remote/dispatcher/state_purchase_view/58662520"/>
    <hyperlink ref="D101" r:id="rId210" display="https://my.zakupivli.pro/remote/dispatcher/state_contracting_view/23776633"/>
    <hyperlink ref="B102" r:id="rId211" display="https://my.zakupivli.pro/remote/dispatcher/state_purchase_view/58692856"/>
    <hyperlink ref="D102" r:id="rId212" display="https://my.zakupivli.pro/remote/dispatcher/state_contracting_view/23789882"/>
    <hyperlink ref="B103" r:id="rId213" display="https://my.zakupivli.pro/remote/dispatcher/state_purchase_view/58708995"/>
    <hyperlink ref="D103" r:id="rId214" display="https://my.zakupivli.pro/remote/dispatcher/state_contracting_view/23796538"/>
    <hyperlink ref="B104" r:id="rId215" display="https://my.zakupivli.pro/remote/dispatcher/state_purchase_view/58754970"/>
    <hyperlink ref="D104" r:id="rId216" display="https://my.zakupivli.pro/remote/dispatcher/state_contracting_view/23817304"/>
    <hyperlink ref="B105" r:id="rId217" display="https://my.zakupivli.pro/remote/dispatcher/state_purchase_view/59781399"/>
    <hyperlink ref="D105" r:id="rId218" display="https://my.zakupivli.pro/remote/dispatcher/state_contracting_view/24257666"/>
    <hyperlink ref="B106" r:id="rId219" display="https://my.zakupivli.pro/remote/dispatcher/state_purchase_view/59337717"/>
    <hyperlink ref="D106" r:id="rId220" display="https://my.zakupivli.pro/remote/dispatcher/state_contracting_view/24063619"/>
    <hyperlink ref="B107" r:id="rId221" display="https://my.zakupivli.pro/remote/dispatcher/state_purchase_view/59345056"/>
    <hyperlink ref="D107" r:id="rId222" display="https://my.zakupivli.pro/remote/dispatcher/state_contracting_view/24067170"/>
    <hyperlink ref="B108" r:id="rId223" display="https://my.zakupivli.pro/remote/dispatcher/state_purchase_view/59114687"/>
    <hyperlink ref="D108" r:id="rId224" display="https://my.zakupivli.pro/remote/dispatcher/state_contracting_view/23973255"/>
    <hyperlink ref="B109" r:id="rId225" display="https://my.zakupivli.pro/remote/dispatcher/state_purchase_view/60104625"/>
    <hyperlink ref="D109" r:id="rId226" display="https://my.zakupivli.pro/remote/dispatcher/state_contracting_view/24398371"/>
    <hyperlink ref="B110" r:id="rId227" display="https://my.zakupivli.pro/remote/dispatcher/state_purchase_view/60432412"/>
    <hyperlink ref="D110" r:id="rId228" display="https://my.zakupivli.pro/remote/dispatcher/state_contracting_view/24541989"/>
    <hyperlink ref="B111" r:id="rId229" display="https://my.zakupivli.pro/remote/dispatcher/state_purchase_view/57334021"/>
    <hyperlink ref="D111" r:id="rId230" display="https://my.zakupivli.pro/remote/dispatcher/state_contracting_view/23195612"/>
    <hyperlink ref="B112" r:id="rId231" display="https://my.zakupivli.pro/remote/dispatcher/state_purchase_view/57280397"/>
    <hyperlink ref="D112" r:id="rId232" display="https://my.zakupivli.pro/remote/dispatcher/state_contracting_view/23172113"/>
    <hyperlink ref="B113" r:id="rId233" display="https://my.zakupivli.pro/remote/dispatcher/state_purchase_view/58662207"/>
    <hyperlink ref="D113" r:id="rId234" display="https://my.zakupivli.pro/remote/dispatcher/state_contracting_view/23776380"/>
    <hyperlink ref="B114" r:id="rId235" display="https://my.zakupivli.pro/remote/dispatcher/state_purchase_view/58663502"/>
    <hyperlink ref="D114" r:id="rId236" display="https://my.zakupivli.pro/remote/dispatcher/state_contracting_view/23776940"/>
    <hyperlink ref="B115" r:id="rId237" display="https://my.zakupivli.pro/remote/dispatcher/state_purchase_view/58843540"/>
    <hyperlink ref="D115" r:id="rId238" display="https://my.zakupivli.pro/remote/dispatcher/state_contracting_view/23855137"/>
    <hyperlink ref="B116" r:id="rId239" display="https://my.zakupivli.pro/remote/dispatcher/state_purchase_view/58433569"/>
    <hyperlink ref="D116" r:id="rId240" display="https://my.zakupivli.pro/remote/dispatcher/state_contracting_view/23677264"/>
    <hyperlink ref="B117" r:id="rId241" display="https://my.zakupivli.pro/remote/dispatcher/state_purchase_view/58940785"/>
    <hyperlink ref="D117" r:id="rId242" display="https://my.zakupivli.pro/remote/dispatcher/state_contracting_view/23898411"/>
    <hyperlink ref="B118" r:id="rId243" display="https://my.zakupivli.pro/remote/dispatcher/state_purchase_view/57010650"/>
    <hyperlink ref="D118" r:id="rId244" display="https://my.zakupivli.pro/remote/dispatcher/state_contracting_view/23054051"/>
    <hyperlink ref="B119" r:id="rId245" display="https://my.zakupivli.pro/remote/dispatcher/state_purchase_view/57279933"/>
    <hyperlink ref="D119" r:id="rId246" display="https://my.zakupivli.pro/remote/dispatcher/state_contracting_view/23171873"/>
    <hyperlink ref="B120" r:id="rId247" display="https://my.zakupivli.pro/remote/dispatcher/state_purchase_view/57321861"/>
    <hyperlink ref="D120" r:id="rId248" display="https://my.zakupivli.pro/remote/dispatcher/state_contracting_view/23190155"/>
    <hyperlink ref="B121" r:id="rId249" display="https://my.zakupivli.pro/remote/dispatcher/state_purchase_view/57203127"/>
    <hyperlink ref="D121" r:id="rId250" display="https://my.zakupivli.pro/remote/dispatcher/state_contracting_view/23138286"/>
    <hyperlink ref="B122" r:id="rId251" display="https://my.zakupivli.pro/remote/dispatcher/state_purchase_view/56613104"/>
    <hyperlink ref="D122" r:id="rId252" display="https://my.zakupivli.pro/remote/dispatcher/state_contracting_view/22881145"/>
    <hyperlink ref="B123" r:id="rId253" display="https://my.zakupivli.pro/remote/dispatcher/state_purchase_view/56248893"/>
    <hyperlink ref="C123" r:id="rId254" display="https://my.zakupivli.pro/remote/dispatcher/state_purchase_lot_view/1508339"/>
    <hyperlink ref="D123" r:id="rId255" display="https://my.zakupivli.pro/remote/dispatcher/state_contracting_view/22777474"/>
    <hyperlink ref="B124" r:id="rId256" display="https://my.zakupivli.pro/remote/dispatcher/state_purchase_view/56597812"/>
    <hyperlink ref="D124" r:id="rId257" display="https://my.zakupivli.pro/remote/dispatcher/state_contracting_view/22874817"/>
    <hyperlink ref="B125" r:id="rId258" display="https://my.zakupivli.pro/remote/dispatcher/state_purchase_view/57180506"/>
    <hyperlink ref="D125" r:id="rId259" display="https://my.zakupivli.pro/remote/dispatcher/state_contracting_view/23128620"/>
    <hyperlink ref="B126" r:id="rId260" display="https://my.zakupivli.pro/remote/dispatcher/state_purchase_view/59338999"/>
    <hyperlink ref="D126" r:id="rId261" display="https://my.zakupivli.pro/remote/dispatcher/state_contracting_view/24064281"/>
    <hyperlink ref="B127" r:id="rId262" display="https://my.zakupivli.pro/remote/dispatcher/state_purchase_view/59955971"/>
    <hyperlink ref="D127" r:id="rId263" display="https://my.zakupivli.pro/remote/dispatcher/state_contracting_view/24333497"/>
    <hyperlink ref="B128" r:id="rId264" display="https://my.zakupivli.pro/remote/dispatcher/state_purchase_view/59784632"/>
    <hyperlink ref="D128" r:id="rId265" display="https://my.zakupivli.pro/remote/dispatcher/state_contracting_view/24259085"/>
    <hyperlink ref="B129" r:id="rId266" display="https://my.zakupivli.pro/remote/dispatcher/state_purchase_view/60029313"/>
    <hyperlink ref="D129" r:id="rId267" display="https://my.zakupivli.pro/remote/dispatcher/state_contracting_view/24365590"/>
    <hyperlink ref="B130" r:id="rId268" display="https://my.zakupivli.pro/remote/dispatcher/state_purchase_view/60432216"/>
    <hyperlink ref="D130" r:id="rId269" display="https://my.zakupivli.pro/remote/dispatcher/state_contracting_view/24541879"/>
    <hyperlink ref="B131" r:id="rId270" display="https://my.zakupivli.pro/remote/dispatcher/state_purchase_view/55796514"/>
    <hyperlink ref="C131" r:id="rId271" display="https://my.zakupivli.pro/remote/dispatcher/state_purchase_lot_view/1498272"/>
    <hyperlink ref="D131" r:id="rId272" display="https://my.zakupivli.pro/remote/dispatcher/state_contracting_view/22695320"/>
    <hyperlink ref="B132" r:id="rId273" display="https://my.zakupivli.pro/remote/dispatcher/state_purchase_view/56924406"/>
    <hyperlink ref="D132" r:id="rId274" display="https://my.zakupivli.pro/remote/dispatcher/state_contracting_view/23015385"/>
    <hyperlink ref="B133" r:id="rId275" display="https://my.zakupivli.pro/remote/dispatcher/state_purchase_view/57334764"/>
    <hyperlink ref="D133" r:id="rId276" display="https://my.zakupivli.pro/remote/dispatcher/state_contracting_view/23195923"/>
    <hyperlink ref="B134" r:id="rId277" display="https://my.zakupivli.pro/remote/dispatcher/state_purchase_view/57086416"/>
    <hyperlink ref="D134" r:id="rId278" display="https://my.zakupivli.pro/remote/dispatcher/state_contracting_view/23086757"/>
    <hyperlink ref="B135" r:id="rId279" display="https://my.zakupivli.pro/remote/dispatcher/state_purchase_view/57791284"/>
    <hyperlink ref="D135" r:id="rId280" display="https://my.zakupivli.pro/remote/dispatcher/state_contracting_view/23396603"/>
    <hyperlink ref="B136" r:id="rId281" display="https://my.zakupivli.pro/remote/dispatcher/state_purchase_view/57179379"/>
    <hyperlink ref="D136" r:id="rId282" display="https://my.zakupivli.pro/remote/dispatcher/state_contracting_view/23128122"/>
    <hyperlink ref="B137" r:id="rId283" display="https://my.zakupivli.pro/remote/dispatcher/state_purchase_view/58523125"/>
    <hyperlink ref="D137" r:id="rId284" display="https://my.zakupivli.pro/remote/dispatcher/state_contracting_view/23716327"/>
    <hyperlink ref="B138" r:id="rId285" display="https://my.zakupivli.pro/remote/dispatcher/state_purchase_view/58841567"/>
    <hyperlink ref="C138" r:id="rId286" display="https://my.zakupivli.pro/remote/dispatcher/state_purchase_lot_view/1613869"/>
    <hyperlink ref="D138" r:id="rId287" display="https://my.zakupivli.pro/remote/dispatcher/state_contracting_view/23954205"/>
    <hyperlink ref="B139" r:id="rId288" display="https://my.zakupivli.pro/remote/dispatcher/state_purchase_view/58707972"/>
    <hyperlink ref="D139" r:id="rId289" display="https://my.zakupivli.pro/remote/dispatcher/state_contracting_view/23795999"/>
    <hyperlink ref="B140" r:id="rId290" display="https://my.zakupivli.pro/remote/dispatcher/state_purchase_view/58708405"/>
    <hyperlink ref="D140" r:id="rId291" display="https://my.zakupivli.pro/remote/dispatcher/state_contracting_view/23796302"/>
    <hyperlink ref="B141" r:id="rId292" display="https://my.zakupivli.pro/remote/dispatcher/state_purchase_view/58263574"/>
    <hyperlink ref="C141" r:id="rId293" display="https://my.zakupivli.pro/remote/dispatcher/state_purchase_lot_view/1586409"/>
    <hyperlink ref="D141" r:id="rId294" display="https://my.zakupivli.pro/remote/dispatcher/state_contracting_view/23722259"/>
    <hyperlink ref="B142" r:id="rId295" display="https://my.zakupivli.pro/remote/dispatcher/state_purchase_view/59306941"/>
    <hyperlink ref="C142" r:id="rId296" display="https://my.zakupivli.pro/remote/dispatcher/state_purchase_lot_view/1635552"/>
    <hyperlink ref="D142" r:id="rId297" display="https://my.zakupivli.pro/remote/dispatcher/state_contracting_view/24220314"/>
    <hyperlink ref="B143" r:id="rId298" display="https://my.zakupivli.pro/remote/dispatcher/state_purchase_view/59868003"/>
    <hyperlink ref="D143" r:id="rId299" display="https://my.zakupivli.pro/remote/dispatcher/state_contracting_view/24295756"/>
    <hyperlink ref="B144" r:id="rId300" display="https://my.zakupivli.pro/remote/dispatcher/state_purchase_view/59140466"/>
    <hyperlink ref="C144" r:id="rId301" display="https://my.zakupivli.pro/remote/dispatcher/state_purchase_lot_view/1629109"/>
    <hyperlink ref="D144" r:id="rId302" display="https://my.zakupivli.pro/remote/dispatcher/state_contracting_view/24078660"/>
    <hyperlink ref="B145" r:id="rId303" display="https://my.zakupivli.pro/remote/dispatcher/state_purchase_view/60202546"/>
    <hyperlink ref="D145" r:id="rId304" display="https://my.zakupivli.pro/remote/dispatcher/state_contracting_view/24439912"/>
    <hyperlink ref="B146" r:id="rId305" display="https://my.zakupivli.pro/remote/dispatcher/state_purchase_view/57088670"/>
    <hyperlink ref="D146" r:id="rId306" display="https://my.zakupivli.pro/remote/dispatcher/state_contracting_view/23087850"/>
    <hyperlink ref="B147" r:id="rId307" display="https://my.zakupivli.pro/remote/dispatcher/state_purchase_view/57087524"/>
    <hyperlink ref="D147" r:id="rId308" display="https://my.zakupivli.pro/remote/dispatcher/state_contracting_view/2308728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User</cp:lastModifiedBy>
  <dcterms:created xsi:type="dcterms:W3CDTF">2025-07-01T14:25:24Z</dcterms:created>
  <dcterms:modified xsi:type="dcterms:W3CDTF">2025-07-01T11:33:56Z</dcterms:modified>
  <cp:category/>
</cp:coreProperties>
</file>