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7545" tabRatio="599"/>
  </bookViews>
  <sheets>
    <sheet name="додаток 3  .06. 2020" sheetId="4" r:id="rId1"/>
  </sheets>
  <definedNames>
    <definedName name="Excel_BuiltIn_Print_Area_1" localSheetId="0">'додаток 3  .06. 2020'!$A$1:$Q$89</definedName>
    <definedName name="Excel_BuiltIn_Print_Area_1">#REF!</definedName>
    <definedName name="_xlnm.Print_Titles" localSheetId="0">'додаток 3  .06. 2020'!$10:$17</definedName>
    <definedName name="_xlnm.Print_Area" localSheetId="0">'додаток 3  .06. 2020'!$A$1:$Q$103</definedName>
  </definedNames>
  <calcPr calcId="114210" fullCalcOnLoad="1"/>
</workbook>
</file>

<file path=xl/calcChain.xml><?xml version="1.0" encoding="utf-8"?>
<calcChain xmlns="http://schemas.openxmlformats.org/spreadsheetml/2006/main">
  <c r="F23" i="4"/>
  <c r="O38"/>
  <c r="K38"/>
  <c r="O41"/>
  <c r="J41"/>
  <c r="F36"/>
  <c r="E36"/>
  <c r="F34"/>
  <c r="F28"/>
  <c r="F27"/>
  <c r="E27"/>
  <c r="G70"/>
  <c r="J40"/>
  <c r="E41"/>
  <c r="O70"/>
  <c r="K70"/>
  <c r="K47"/>
  <c r="K46"/>
  <c r="O20"/>
  <c r="O19"/>
  <c r="O18"/>
  <c r="K20"/>
  <c r="F20"/>
  <c r="E20"/>
  <c r="F26"/>
  <c r="F24"/>
  <c r="F22"/>
  <c r="F32"/>
  <c r="E32"/>
  <c r="F38"/>
  <c r="E38"/>
  <c r="E22"/>
  <c r="G47"/>
  <c r="G46"/>
  <c r="L38"/>
  <c r="L19"/>
  <c r="L18"/>
  <c r="E48"/>
  <c r="J29"/>
  <c r="I47"/>
  <c r="M47"/>
  <c r="M46"/>
  <c r="N47"/>
  <c r="N46"/>
  <c r="P47"/>
  <c r="P46"/>
  <c r="E69"/>
  <c r="Q69"/>
  <c r="J69"/>
  <c r="K69"/>
  <c r="E70"/>
  <c r="H47"/>
  <c r="H46"/>
  <c r="E49"/>
  <c r="J82"/>
  <c r="E82"/>
  <c r="Q82"/>
  <c r="E81"/>
  <c r="F80"/>
  <c r="E80"/>
  <c r="J79"/>
  <c r="E79"/>
  <c r="Q79"/>
  <c r="O78"/>
  <c r="J78"/>
  <c r="Q78"/>
  <c r="E78"/>
  <c r="P76"/>
  <c r="K75"/>
  <c r="J75"/>
  <c r="E75"/>
  <c r="K74"/>
  <c r="J74"/>
  <c r="K73"/>
  <c r="J73"/>
  <c r="E73"/>
  <c r="Q73"/>
  <c r="Q74"/>
  <c r="K72"/>
  <c r="J72"/>
  <c r="Q72"/>
  <c r="I72"/>
  <c r="K71"/>
  <c r="J71"/>
  <c r="E71"/>
  <c r="Q71"/>
  <c r="K68"/>
  <c r="J68"/>
  <c r="E68"/>
  <c r="Q68"/>
  <c r="K67"/>
  <c r="J67"/>
  <c r="E67"/>
  <c r="Q67"/>
  <c r="K66"/>
  <c r="J66"/>
  <c r="E66"/>
  <c r="Q66"/>
  <c r="E65"/>
  <c r="Q65"/>
  <c r="E64"/>
  <c r="Q64"/>
  <c r="E63"/>
  <c r="Q63"/>
  <c r="E62"/>
  <c r="Q62"/>
  <c r="K61"/>
  <c r="J61"/>
  <c r="E61"/>
  <c r="Q61"/>
  <c r="K60"/>
  <c r="J60"/>
  <c r="E60"/>
  <c r="Q60"/>
  <c r="K59"/>
  <c r="J59"/>
  <c r="E59"/>
  <c r="Q59"/>
  <c r="K58"/>
  <c r="J58"/>
  <c r="E58"/>
  <c r="Q58"/>
  <c r="K57"/>
  <c r="J57"/>
  <c r="E57"/>
  <c r="Q57"/>
  <c r="K56"/>
  <c r="J56"/>
  <c r="E56"/>
  <c r="Q56"/>
  <c r="K55"/>
  <c r="J55"/>
  <c r="E55"/>
  <c r="Q55"/>
  <c r="K54"/>
  <c r="J54"/>
  <c r="K53"/>
  <c r="J53"/>
  <c r="E53"/>
  <c r="Q53"/>
  <c r="K52"/>
  <c r="J52"/>
  <c r="E52"/>
  <c r="Q52"/>
  <c r="K51"/>
  <c r="J51"/>
  <c r="E51"/>
  <c r="Q51"/>
  <c r="Q50"/>
  <c r="K50"/>
  <c r="J50"/>
  <c r="F50"/>
  <c r="K49"/>
  <c r="J49"/>
  <c r="K48"/>
  <c r="J48"/>
  <c r="J47"/>
  <c r="I46"/>
  <c r="O43"/>
  <c r="J43"/>
  <c r="E43"/>
  <c r="P42"/>
  <c r="P41"/>
  <c r="P40"/>
  <c r="P19"/>
  <c r="P18"/>
  <c r="N42"/>
  <c r="M42"/>
  <c r="K42"/>
  <c r="I42"/>
  <c r="I41"/>
  <c r="I40"/>
  <c r="I19"/>
  <c r="I18"/>
  <c r="I87"/>
  <c r="H42"/>
  <c r="H41"/>
  <c r="H40"/>
  <c r="H19"/>
  <c r="H18"/>
  <c r="H87"/>
  <c r="G42"/>
  <c r="G41"/>
  <c r="G40"/>
  <c r="G19"/>
  <c r="G18"/>
  <c r="G87"/>
  <c r="G91"/>
  <c r="F42"/>
  <c r="E40"/>
  <c r="K39"/>
  <c r="J39"/>
  <c r="E39"/>
  <c r="Q39"/>
  <c r="K37"/>
  <c r="J37"/>
  <c r="G37"/>
  <c r="K36"/>
  <c r="J36"/>
  <c r="K35"/>
  <c r="J35"/>
  <c r="K34"/>
  <c r="J34"/>
  <c r="E34"/>
  <c r="Q34"/>
  <c r="K33"/>
  <c r="J33"/>
  <c r="F33"/>
  <c r="E33"/>
  <c r="Q33"/>
  <c r="K32"/>
  <c r="J32"/>
  <c r="K30"/>
  <c r="J30"/>
  <c r="E29"/>
  <c r="Q29"/>
  <c r="K28"/>
  <c r="J28"/>
  <c r="K27"/>
  <c r="J27"/>
  <c r="K26"/>
  <c r="J26"/>
  <c r="E26"/>
  <c r="Q26"/>
  <c r="K25"/>
  <c r="J25"/>
  <c r="E25"/>
  <c r="Q25"/>
  <c r="K24"/>
  <c r="J24"/>
  <c r="K23"/>
  <c r="J23"/>
  <c r="K22"/>
  <c r="J22"/>
  <c r="Q22"/>
  <c r="K21"/>
  <c r="J21"/>
  <c r="E21"/>
  <c r="Q21"/>
  <c r="F47"/>
  <c r="F46"/>
  <c r="F54"/>
  <c r="E54"/>
  <c r="Q54"/>
  <c r="O47"/>
  <c r="O46"/>
  <c r="L47"/>
  <c r="L46"/>
  <c r="O42"/>
  <c r="J42"/>
  <c r="E42"/>
  <c r="Q49"/>
  <c r="Q48"/>
  <c r="E24"/>
  <c r="Q24"/>
  <c r="E50"/>
  <c r="E23"/>
  <c r="Q23"/>
  <c r="J70"/>
  <c r="Q40"/>
  <c r="K40"/>
  <c r="Q41"/>
  <c r="J46"/>
  <c r="Q75"/>
  <c r="F19"/>
  <c r="F18"/>
  <c r="Q70"/>
  <c r="Q27"/>
  <c r="E35"/>
  <c r="Q35"/>
  <c r="Q36"/>
  <c r="L87"/>
  <c r="F35"/>
  <c r="J87"/>
  <c r="Q47"/>
  <c r="E37"/>
  <c r="Q37"/>
  <c r="F87"/>
  <c r="F91"/>
  <c r="P87"/>
  <c r="Q43"/>
  <c r="Q42"/>
  <c r="Q32"/>
  <c r="Q30"/>
  <c r="O87"/>
  <c r="J38"/>
  <c r="Q38"/>
  <c r="K41"/>
  <c r="K19"/>
  <c r="K18"/>
  <c r="K87"/>
  <c r="E47"/>
  <c r="E46"/>
  <c r="E74"/>
  <c r="F37"/>
  <c r="E28"/>
  <c r="Q28"/>
  <c r="F30"/>
  <c r="E30"/>
  <c r="J20"/>
  <c r="J19"/>
  <c r="J18"/>
  <c r="Q20"/>
  <c r="Q19"/>
  <c r="Q18"/>
  <c r="O91"/>
  <c r="O89"/>
  <c r="E19"/>
  <c r="E18"/>
  <c r="E87"/>
  <c r="Q46"/>
  <c r="Q87"/>
  <c r="Q89"/>
  <c r="K91"/>
  <c r="L91"/>
  <c r="M91"/>
  <c r="M87"/>
  <c r="M18"/>
  <c r="M19"/>
  <c r="M40"/>
  <c r="M41"/>
  <c r="N41"/>
  <c r="N40"/>
  <c r="N19"/>
  <c r="N18"/>
  <c r="N87"/>
  <c r="H91"/>
</calcChain>
</file>

<file path=xl/sharedStrings.xml><?xml version="1.0" encoding="utf-8"?>
<sst xmlns="http://schemas.openxmlformats.org/spreadsheetml/2006/main" count="264" uniqueCount="217">
  <si>
    <t>Загальний фонд</t>
  </si>
  <si>
    <t>Спеціальний фонд</t>
  </si>
  <si>
    <t>0170</t>
  </si>
  <si>
    <t>3112</t>
  </si>
  <si>
    <t>Заходи державної політики з питань дітей та їх соціального захисту</t>
  </si>
  <si>
    <t>3130</t>
  </si>
  <si>
    <t>Здійснення соціальної роботи з вразливими категоріями населення</t>
  </si>
  <si>
    <t>Заходи державної політики з питань сім'ї</t>
  </si>
  <si>
    <t>1060</t>
  </si>
  <si>
    <t>3040</t>
  </si>
  <si>
    <t>3041</t>
  </si>
  <si>
    <t>Надання допомоги у зв'язку з вагітністю і пологами</t>
  </si>
  <si>
    <t>3042</t>
  </si>
  <si>
    <t>3043</t>
  </si>
  <si>
    <t>Надання допомоги при народженні дитини</t>
  </si>
  <si>
    <t>3044</t>
  </si>
  <si>
    <t>Надання допомоги на дітей, над якими встановлено опіку чи піклування</t>
  </si>
  <si>
    <t>3045</t>
  </si>
  <si>
    <t>Надання допомоги на дітей одиноким матерям</t>
  </si>
  <si>
    <t>3046</t>
  </si>
  <si>
    <t>Надання тимчасової державної допомоги дітям</t>
  </si>
  <si>
    <t>3047</t>
  </si>
  <si>
    <t>Надання допомоги при усиновленні дитини</t>
  </si>
  <si>
    <t>Надання державної соціальної допомоги малозабезпеченим сім'ям</t>
  </si>
  <si>
    <t>3080</t>
  </si>
  <si>
    <t>3104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</si>
  <si>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</si>
  <si>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0620</t>
  </si>
  <si>
    <t>10=11+14</t>
  </si>
  <si>
    <t>5=6+9</t>
  </si>
  <si>
    <t>з них</t>
  </si>
  <si>
    <t>5060</t>
  </si>
  <si>
    <t>Інші заходи з розвитку фізичної культури та спорту</t>
  </si>
  <si>
    <t>5061</t>
  </si>
  <si>
    <t>1030</t>
  </si>
  <si>
    <t>0316000</t>
  </si>
  <si>
    <t>Житлово-комунальне господарство</t>
  </si>
  <si>
    <t>Заходи державної політики із забезпечення рівних прав та можливостей жінок та чоловіків</t>
  </si>
  <si>
    <t>Реалізація державної політики у молодіжній сфері</t>
  </si>
  <si>
    <t>3012</t>
  </si>
  <si>
    <t>Надання субсидій населенню для відшкодування витрат на оплату житлово-комунальних послуг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</si>
  <si>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</si>
  <si>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</si>
  <si>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3021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</si>
  <si>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</si>
  <si>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3160</t>
  </si>
  <si>
    <t>0200000</t>
  </si>
  <si>
    <t>0210000</t>
  </si>
  <si>
    <t>0210160</t>
  </si>
  <si>
    <t>0210170</t>
  </si>
  <si>
    <t>0213112</t>
  </si>
  <si>
    <t>0213130</t>
  </si>
  <si>
    <t>0214080</t>
  </si>
  <si>
    <t>0215060</t>
  </si>
  <si>
    <t>0215061</t>
  </si>
  <si>
    <t>0216030</t>
  </si>
  <si>
    <t>0800000</t>
  </si>
  <si>
    <t>0810000</t>
  </si>
  <si>
    <t>0813012</t>
  </si>
  <si>
    <t>0813020</t>
  </si>
  <si>
    <t>0813021</t>
  </si>
  <si>
    <t>0813022</t>
  </si>
  <si>
    <t>0813040</t>
  </si>
  <si>
    <t>0813041</t>
  </si>
  <si>
    <t>0813042</t>
  </si>
  <si>
    <t>0813043</t>
  </si>
  <si>
    <t>0813044</t>
  </si>
  <si>
    <t>0813045</t>
  </si>
  <si>
    <t>0813046</t>
  </si>
  <si>
    <t>0813047</t>
  </si>
  <si>
    <t>0813104</t>
  </si>
  <si>
    <t>0813160</t>
  </si>
  <si>
    <t>3022</t>
  </si>
  <si>
    <t>0813241</t>
  </si>
  <si>
    <t>0813242</t>
  </si>
  <si>
    <t>3241</t>
  </si>
  <si>
    <t>3242</t>
  </si>
  <si>
    <t>Забезпечення діяльності інших закладів у сфері соціального захисту і соціального забезпечення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</si>
  <si>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</si>
  <si>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</si>
  <si>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0216090</t>
  </si>
  <si>
    <t>0813161</t>
  </si>
  <si>
    <t>3161</t>
  </si>
  <si>
    <t>0813230</t>
  </si>
  <si>
    <t>0213122</t>
  </si>
  <si>
    <t>3122</t>
  </si>
  <si>
    <t>0213123</t>
  </si>
  <si>
    <t>3123</t>
  </si>
  <si>
    <t>0213131</t>
  </si>
  <si>
    <t>3131</t>
  </si>
  <si>
    <t>3120</t>
  </si>
  <si>
    <t>0213120</t>
  </si>
  <si>
    <t>УСЬОГО</t>
  </si>
  <si>
    <t>6090</t>
  </si>
  <si>
    <t>0640</t>
  </si>
  <si>
    <t>Інша діяльність у сфері житлово-комунального господарства</t>
  </si>
  <si>
    <t>х</t>
  </si>
  <si>
    <t>0216086</t>
  </si>
  <si>
    <t>6086</t>
  </si>
  <si>
    <t>0610</t>
  </si>
  <si>
    <t>Інша діяльність щодо забезпечення житлом громадян</t>
  </si>
  <si>
    <t>Код Функціональної  класифікації видатків та кредитування бюджету</t>
  </si>
  <si>
    <t xml:space="preserve">Код  Програмної класифікації видатків та кредитування місцевого бюджету          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</si>
  <si>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</si>
  <si>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0210180</t>
  </si>
  <si>
    <t>0133</t>
  </si>
  <si>
    <t>0180</t>
  </si>
  <si>
    <t>Код  Типової програмної класифікації видатків та кредитування місцевого бюджету</t>
  </si>
  <si>
    <t>Інша діяльність у сфері державного управління</t>
  </si>
  <si>
    <t>0213210</t>
  </si>
  <si>
    <t>3210</t>
  </si>
  <si>
    <t>1050</t>
  </si>
  <si>
    <t>Організація та проведення громадських робіт</t>
  </si>
  <si>
    <t>0217330</t>
  </si>
  <si>
    <t>7330</t>
  </si>
  <si>
    <r>
      <t>Будівництво</t>
    </r>
    <r>
      <rPr>
        <sz val="38"/>
        <rFont val="Arial"/>
        <family val="2"/>
        <charset val="204"/>
      </rPr>
      <t>¹</t>
    </r>
    <r>
      <rPr>
        <sz val="38"/>
        <rFont val="Times New Roman"/>
        <family val="1"/>
        <charset val="204"/>
      </rPr>
      <t xml:space="preserve"> інших об</t>
    </r>
    <r>
      <rPr>
        <sz val="38"/>
        <rFont val="Arial Cyr"/>
        <charset val="204"/>
      </rPr>
      <t>′</t>
    </r>
    <r>
      <rPr>
        <sz val="38"/>
        <rFont val="Times New Roman"/>
        <family val="1"/>
        <charset val="204"/>
      </rPr>
      <t>єктів комунальної власності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</si>
  <si>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</si>
  <si>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грн.</t>
  </si>
  <si>
    <t>Разом</t>
  </si>
  <si>
    <t>комунальні послуги та енергоносії</t>
  </si>
  <si>
    <t>оплата праці</t>
  </si>
  <si>
    <t>бюджет розвитку</t>
  </si>
  <si>
    <t>видатки споживання</t>
  </si>
  <si>
    <t>видатки розвитку</t>
  </si>
  <si>
    <t>0111</t>
  </si>
  <si>
    <t>1040</t>
  </si>
  <si>
    <t>1090</t>
  </si>
  <si>
    <t>0810</t>
  </si>
  <si>
    <t>1010</t>
  </si>
  <si>
    <t>1020</t>
  </si>
  <si>
    <t>0829</t>
  </si>
  <si>
    <t>0160</t>
  </si>
  <si>
    <t>Підвищення кваліфікації депутатів місцевих рад та посадових осіб місцевого самоврядування</t>
  </si>
  <si>
    <t>0131</t>
  </si>
  <si>
    <t>3230</t>
  </si>
  <si>
    <t>Інші заклади та заходи</t>
  </si>
  <si>
    <t>4080</t>
  </si>
  <si>
    <t>Інші заклади та заходи в галузі культури і мистецтва</t>
  </si>
  <si>
    <t>6030</t>
  </si>
  <si>
    <t>Організація благоустрою населених пунктів</t>
  </si>
  <si>
    <t>усього</t>
  </si>
  <si>
    <t>у тому числі бюджет розвитку</t>
  </si>
  <si>
    <t>16=5+10</t>
  </si>
  <si>
    <t>Надання допомоги сім'ям з дітьми, малозабезпеченим  сім’ям, особам з інвалідністю з дитинства та тимчасової допомоги дітям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</si>
  <si>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</si>
  <si>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</si>
  <si>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</si>
  <si>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</si>
  <si>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</si>
  <si>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 які не 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</si>
  <si>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</si>
  <si>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</si>
  <si>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</si>
  <si>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</si>
  <si>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</si>
  <si>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</si>
  <si>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</si>
  <si>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</si>
  <si>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</si>
  <si>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</si>
  <si>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3240</t>
  </si>
  <si>
    <t>0817360</t>
  </si>
  <si>
    <t>7360</t>
  </si>
  <si>
    <t>Виконання інвестиційних проектів</t>
  </si>
  <si>
    <t>0817363</t>
  </si>
  <si>
    <t>7363</t>
  </si>
  <si>
    <t>0490</t>
  </si>
  <si>
    <t xml:space="preserve">Виконання інвестиційних проектів в рамках здійснення заходів щодо соціально-економічного розвитку окремих територій </t>
  </si>
  <si>
    <t>0213240</t>
  </si>
  <si>
    <t>0213242</t>
  </si>
  <si>
    <t>0214082</t>
  </si>
  <si>
    <t>4082</t>
  </si>
  <si>
    <t>видатки споживан-ня</t>
  </si>
  <si>
    <t>0213140</t>
  </si>
  <si>
    <t>3140</t>
  </si>
  <si>
    <t>Оздоровлення та відпочинок дітей (крім заходів з оздоровлення дітей, що здійснюються за роахунок коштів на оздоровлення громадян, які постраждали внаслідок Чорнобільської катастрофи)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</si>
  <si>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</si>
  <si>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видатки роз- витку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</si>
  <si>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</si>
  <si>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</si>
  <si>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будинків»</t>
  </si>
  <si>
    <t>Забезпечення діяльності місцевих центрів фізичного здоров'я населення «Спорт для всіх» та проведення фізкультурно-масових заходів серед населення регіону</t>
  </si>
  <si>
    <t>Здійснення заходів та реалізація проектів на виконання Державної цільової соціальної програми «Молодь України»</t>
  </si>
  <si>
    <t>3011</t>
  </si>
  <si>
    <t>0813087</t>
  </si>
  <si>
    <t>0813086</t>
  </si>
  <si>
    <t>3087</t>
  </si>
  <si>
    <t xml:space="preserve"> 
Надання допомоги на дітей, які виховуються у багатодітних сім'ях
</t>
  </si>
  <si>
    <t>3086</t>
  </si>
  <si>
    <t>0813049</t>
  </si>
  <si>
    <t>Відшкодування послуги з догляду за дитиною до трьох років "муніципальна няня"</t>
  </si>
  <si>
    <t>в місті ради</t>
  </si>
  <si>
    <t xml:space="preserve">до рішення районної </t>
  </si>
  <si>
    <t>Додаток 3</t>
  </si>
  <si>
    <t>0217310</t>
  </si>
  <si>
    <t>7310</t>
  </si>
  <si>
    <t>0443</t>
  </si>
  <si>
    <t>Будівництво об'єктів житлово-комунального господарства</t>
  </si>
  <si>
    <t>26.06.2020  №287</t>
  </si>
  <si>
    <t>код бюджету</t>
  </si>
  <si>
    <t>Перелік
розпорядників бюджетних коштів, які  фінансуються з бюджету Покровської району в місті Кривому Розі Дніпропетровської області у 2020 році</t>
  </si>
  <si>
    <t>3700000</t>
  </si>
  <si>
    <t>3710000</t>
  </si>
  <si>
    <t>Керівництво і управління у відповідній сфері у містах (місті Києві), селищах, селах,  територіальних громадах</t>
  </si>
  <si>
    <t>3718710</t>
  </si>
  <si>
    <t>Резервний фонд місцевого бюджету</t>
  </si>
  <si>
    <t>04578605000</t>
  </si>
  <si>
    <t>Перелік
бюджетних програм, які  фінансуються з бюджету Тернівського  району у місті Кривий Ріг у 2021 році</t>
  </si>
  <si>
    <t xml:space="preserve">Виконавчий комітет Тернівської районної у місті ради </t>
  </si>
  <si>
    <t>Управління праці та соціального захисту населення виконкому Тернівської районної у місті ради</t>
  </si>
  <si>
    <t>Фінансовий відділ виконкому Тернівської районної у місті ради</t>
  </si>
  <si>
    <t>Фінансовий відділ Тернівської районної у місті ради</t>
  </si>
  <si>
    <t>0217520</t>
  </si>
  <si>
    <t>7520</t>
  </si>
  <si>
    <t>0460</t>
  </si>
  <si>
    <t>Реалізація Національної програми інформатизації</t>
  </si>
  <si>
    <t>0817520</t>
  </si>
</sst>
</file>

<file path=xl/styles.xml><?xml version="1.0" encoding="utf-8"?>
<styleSheet xmlns="http://schemas.openxmlformats.org/spreadsheetml/2006/main">
  <numFmts count="1">
    <numFmt numFmtId="164" formatCode="#,##0.000"/>
  </numFmts>
  <fonts count="59">
    <font>
      <sz val="10"/>
      <name val="Arial"/>
      <family val="2"/>
      <charset val="204"/>
    </font>
    <font>
      <sz val="36"/>
      <color indexed="8"/>
      <name val="Times New Roman"/>
      <family val="1"/>
      <charset val="204"/>
    </font>
    <font>
      <sz val="36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52"/>
      <name val="Times New Roman"/>
      <family val="1"/>
      <charset val="204"/>
    </font>
    <font>
      <sz val="30"/>
      <color indexed="8"/>
      <name val="Times New Roman"/>
      <family val="1"/>
      <charset val="204"/>
    </font>
    <font>
      <b/>
      <sz val="38"/>
      <color indexed="8"/>
      <name val="Times New Roman"/>
      <family val="1"/>
      <charset val="204"/>
    </font>
    <font>
      <sz val="44"/>
      <color indexed="8"/>
      <name val="Times New Roman"/>
      <family val="1"/>
      <charset val="204"/>
    </font>
    <font>
      <sz val="48"/>
      <name val="Times New Roman"/>
      <family val="1"/>
      <charset val="204"/>
    </font>
    <font>
      <i/>
      <sz val="36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26"/>
      <name val="Times New Roman"/>
      <family val="1"/>
      <charset val="204"/>
    </font>
    <font>
      <sz val="22"/>
      <name val="Times New Roman"/>
      <family val="1"/>
      <charset val="204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3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44"/>
      <name val="Times New Roman"/>
      <family val="1"/>
      <charset val="204"/>
    </font>
    <font>
      <b/>
      <sz val="54"/>
      <name val="Times New Roman"/>
      <family val="1"/>
      <charset val="204"/>
    </font>
    <font>
      <sz val="40"/>
      <color indexed="8"/>
      <name val="Times New Roman"/>
      <family val="1"/>
      <charset val="204"/>
    </font>
    <font>
      <b/>
      <sz val="40"/>
      <color indexed="8"/>
      <name val="Times New Roman"/>
      <family val="1"/>
      <charset val="204"/>
    </font>
    <font>
      <i/>
      <sz val="26"/>
      <color indexed="8"/>
      <name val="Times New Roman"/>
      <family val="1"/>
      <charset val="204"/>
    </font>
    <font>
      <sz val="28"/>
      <name val="Times New Roman"/>
      <family val="1"/>
      <charset val="204"/>
    </font>
    <font>
      <sz val="56"/>
      <name val="Times New Roman"/>
      <family val="1"/>
      <charset val="204"/>
    </font>
    <font>
      <sz val="28"/>
      <color indexed="9"/>
      <name val="Times New Roman"/>
      <family val="1"/>
      <charset val="204"/>
    </font>
    <font>
      <sz val="52"/>
      <color indexed="9"/>
      <name val="Times New Roman"/>
      <family val="1"/>
      <charset val="204"/>
    </font>
    <font>
      <sz val="24"/>
      <color indexed="9"/>
      <name val="Times New Roman"/>
      <family val="1"/>
      <charset val="204"/>
    </font>
    <font>
      <b/>
      <i/>
      <sz val="38"/>
      <color indexed="8"/>
      <name val="Times New Roman"/>
      <family val="1"/>
      <charset val="204"/>
    </font>
    <font>
      <sz val="38"/>
      <name val="Times New Roman"/>
      <family val="1"/>
      <charset val="204"/>
    </font>
    <font>
      <b/>
      <sz val="38"/>
      <name val="Times New Roman"/>
      <family val="1"/>
      <charset val="204"/>
    </font>
    <font>
      <b/>
      <sz val="38"/>
      <color indexed="9"/>
      <name val="Times New Roman"/>
      <family val="1"/>
      <charset val="204"/>
    </font>
    <font>
      <i/>
      <sz val="38"/>
      <color indexed="8"/>
      <name val="Times New Roman"/>
      <family val="1"/>
      <charset val="204"/>
    </font>
    <font>
      <sz val="38"/>
      <color indexed="9"/>
      <name val="Times New Roman"/>
      <family val="1"/>
      <charset val="204"/>
    </font>
    <font>
      <sz val="38"/>
      <name val="Arial"/>
      <family val="2"/>
      <charset val="204"/>
    </font>
    <font>
      <i/>
      <sz val="38"/>
      <name val="Times New Roman"/>
      <family val="1"/>
      <charset val="204"/>
    </font>
    <font>
      <sz val="37.5"/>
      <name val="Times New Roman"/>
      <family val="1"/>
      <charset val="204"/>
    </font>
    <font>
      <sz val="26"/>
      <color indexed="9"/>
      <name val="Times New Roman"/>
      <family val="1"/>
      <charset val="204"/>
    </font>
    <font>
      <sz val="28"/>
      <color indexed="9"/>
      <name val="Times New Roman"/>
      <family val="1"/>
      <charset val="204"/>
    </font>
    <font>
      <sz val="36"/>
      <color indexed="9"/>
      <name val="Times New Roman"/>
      <family val="1"/>
      <charset val="204"/>
    </font>
    <font>
      <sz val="52"/>
      <color indexed="9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sz val="36"/>
      <color indexed="55"/>
      <name val="Times New Roman"/>
      <family val="1"/>
      <charset val="204"/>
    </font>
    <font>
      <sz val="26"/>
      <color indexed="55"/>
      <name val="Times New Roman"/>
      <family val="1"/>
      <charset val="204"/>
    </font>
    <font>
      <sz val="30"/>
      <color indexed="55"/>
      <name val="Times New Roman"/>
      <family val="1"/>
      <charset val="204"/>
    </font>
    <font>
      <sz val="18"/>
      <color indexed="55"/>
      <name val="Times New Roman"/>
      <family val="1"/>
      <charset val="204"/>
    </font>
    <font>
      <b/>
      <sz val="10"/>
      <color indexed="55"/>
      <name val="Times New Roman"/>
      <family val="1"/>
      <charset val="204"/>
    </font>
    <font>
      <sz val="20"/>
      <color indexed="55"/>
      <name val="Times New Roman"/>
      <family val="1"/>
      <charset val="204"/>
    </font>
    <font>
      <sz val="38"/>
      <color indexed="55"/>
      <name val="Times New Roman"/>
      <family val="1"/>
      <charset val="204"/>
    </font>
    <font>
      <sz val="52"/>
      <color indexed="55"/>
      <name val="Times New Roman"/>
      <family val="1"/>
      <charset val="204"/>
    </font>
    <font>
      <sz val="22"/>
      <color indexed="55"/>
      <name val="Times New Roman"/>
      <family val="1"/>
      <charset val="204"/>
    </font>
    <font>
      <sz val="44"/>
      <color indexed="9"/>
      <name val="Times New Roman"/>
      <family val="1"/>
      <charset val="204"/>
    </font>
    <font>
      <sz val="48"/>
      <color indexed="55"/>
      <name val="Times New Roman"/>
      <family val="1"/>
      <charset val="204"/>
    </font>
    <font>
      <sz val="28"/>
      <color indexed="5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36"/>
      <name val="Times New Roman"/>
      <family val="1"/>
      <charset val="204"/>
    </font>
    <font>
      <sz val="38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4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7" fillId="0" borderId="0" xfId="0" applyFont="1" applyBorder="1" applyAlignment="1">
      <alignment horizontal="left"/>
    </xf>
    <xf numFmtId="0" fontId="4" fillId="0" borderId="0" xfId="0" applyFont="1" applyFill="1" applyBorder="1" applyAlignment="1"/>
    <xf numFmtId="0" fontId="8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 applyProtection="1"/>
    <xf numFmtId="0" fontId="4" fillId="2" borderId="0" xfId="0" applyNumberFormat="1" applyFont="1" applyFill="1" applyAlignment="1" applyProtection="1"/>
    <xf numFmtId="4" fontId="2" fillId="0" borderId="0" xfId="0" applyNumberFormat="1" applyFont="1" applyFill="1" applyBorder="1" applyAlignment="1"/>
    <xf numFmtId="4" fontId="10" fillId="0" borderId="0" xfId="0" applyNumberFormat="1" applyFont="1" applyFill="1" applyBorder="1" applyAlignment="1"/>
    <xf numFmtId="4" fontId="11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11" fillId="0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0" xfId="0" applyFont="1"/>
    <xf numFmtId="0" fontId="7" fillId="0" borderId="0" xfId="0" applyFont="1"/>
    <xf numFmtId="0" fontId="15" fillId="0" borderId="0" xfId="0" applyFont="1" applyAlignment="1"/>
    <xf numFmtId="4" fontId="16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14" fillId="0" borderId="0" xfId="0" applyFont="1" applyFill="1" applyBorder="1"/>
    <xf numFmtId="0" fontId="14" fillId="3" borderId="0" xfId="0" applyFont="1" applyFill="1" applyBorder="1"/>
    <xf numFmtId="0" fontId="14" fillId="3" borderId="0" xfId="0" applyFont="1" applyFill="1"/>
    <xf numFmtId="0" fontId="14" fillId="3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4" fillId="0" borderId="0" xfId="0" applyFont="1" applyBorder="1"/>
    <xf numFmtId="4" fontId="12" fillId="0" borderId="0" xfId="0" applyNumberFormat="1" applyFont="1" applyBorder="1"/>
    <xf numFmtId="0" fontId="19" fillId="0" borderId="0" xfId="0" applyFont="1" applyFill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/>
    <xf numFmtId="0" fontId="7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/>
    </xf>
    <xf numFmtId="4" fontId="25" fillId="0" borderId="0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left"/>
    </xf>
    <xf numFmtId="4" fontId="27" fillId="0" borderId="0" xfId="0" applyNumberFormat="1" applyFont="1" applyFill="1" applyBorder="1" applyAlignment="1"/>
    <xf numFmtId="0" fontId="28" fillId="0" borderId="0" xfId="0" applyFont="1" applyFill="1" applyBorder="1" applyAlignment="1"/>
    <xf numFmtId="4" fontId="29" fillId="0" borderId="0" xfId="0" applyNumberFormat="1" applyFont="1" applyBorder="1"/>
    <xf numFmtId="0" fontId="4" fillId="0" borderId="3" xfId="0" applyFont="1" applyFill="1" applyBorder="1"/>
    <xf numFmtId="4" fontId="12" fillId="0" borderId="3" xfId="0" applyNumberFormat="1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vertical="center"/>
    </xf>
    <xf numFmtId="0" fontId="26" fillId="0" borderId="0" xfId="0" applyFont="1"/>
    <xf numFmtId="0" fontId="8" fillId="0" borderId="0" xfId="0" applyFont="1" applyFill="1"/>
    <xf numFmtId="0" fontId="21" fillId="0" borderId="0" xfId="0" applyFont="1" applyBorder="1" applyAlignment="1">
      <alignment horizontal="center"/>
    </xf>
    <xf numFmtId="4" fontId="25" fillId="0" borderId="0" xfId="0" applyNumberFormat="1" applyFont="1"/>
    <xf numFmtId="4" fontId="11" fillId="0" borderId="0" xfId="0" applyNumberFormat="1" applyFont="1"/>
    <xf numFmtId="49" fontId="6" fillId="3" borderId="1" xfId="0" applyNumberFormat="1" applyFont="1" applyFill="1" applyBorder="1" applyAlignment="1">
      <alignment horizontal="center" vertical="center"/>
    </xf>
    <xf numFmtId="49" fontId="30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justify" vertical="center" wrapText="1"/>
    </xf>
    <xf numFmtId="4" fontId="31" fillId="2" borderId="1" xfId="0" applyNumberFormat="1" applyFont="1" applyFill="1" applyBorder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4" fontId="18" fillId="2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4" fontId="32" fillId="2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justify" wrapText="1"/>
    </xf>
    <xf numFmtId="0" fontId="31" fillId="2" borderId="1" xfId="0" applyFont="1" applyFill="1" applyBorder="1" applyAlignment="1">
      <alignment horizontal="justify" vertical="center"/>
    </xf>
    <xf numFmtId="0" fontId="31" fillId="2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32" fillId="4" borderId="1" xfId="0" applyNumberFormat="1" applyFont="1" applyFill="1" applyBorder="1" applyAlignment="1">
      <alignment horizontal="left" vertical="center" wrapText="1"/>
    </xf>
    <xf numFmtId="4" fontId="33" fillId="4" borderId="1" xfId="0" applyNumberFormat="1" applyFont="1" applyFill="1" applyBorder="1" applyAlignment="1">
      <alignment horizontal="center" vertical="center"/>
    </xf>
    <xf numFmtId="4" fontId="18" fillId="4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/>
    </xf>
    <xf numFmtId="4" fontId="35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horizontal="justify" wrapText="1"/>
    </xf>
    <xf numFmtId="0" fontId="31" fillId="2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1" xfId="0" applyFont="1" applyBorder="1" applyAlignment="1">
      <alignment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justify" wrapText="1"/>
    </xf>
    <xf numFmtId="4" fontId="39" fillId="0" borderId="3" xfId="0" applyNumberFormat="1" applyFont="1" applyFill="1" applyBorder="1" applyAlignment="1" applyProtection="1"/>
    <xf numFmtId="4" fontId="40" fillId="0" borderId="3" xfId="0" applyNumberFormat="1" applyFont="1" applyFill="1" applyBorder="1" applyAlignment="1" applyProtection="1"/>
    <xf numFmtId="4" fontId="41" fillId="0" borderId="3" xfId="0" applyNumberFormat="1" applyFont="1" applyFill="1" applyBorder="1" applyAlignment="1" applyProtection="1"/>
    <xf numFmtId="0" fontId="42" fillId="0" borderId="3" xfId="0" applyNumberFormat="1" applyFont="1" applyFill="1" applyBorder="1" applyAlignment="1" applyProtection="1"/>
    <xf numFmtId="164" fontId="40" fillId="0" borderId="3" xfId="0" applyNumberFormat="1" applyFont="1" applyFill="1" applyBorder="1" applyAlignment="1" applyProtection="1"/>
    <xf numFmtId="0" fontId="42" fillId="0" borderId="3" xfId="0" applyFont="1" applyFill="1" applyBorder="1"/>
    <xf numFmtId="0" fontId="43" fillId="0" borderId="0" xfId="0" applyFont="1"/>
    <xf numFmtId="0" fontId="43" fillId="0" borderId="0" xfId="0" applyFont="1" applyFill="1"/>
    <xf numFmtId="4" fontId="44" fillId="0" borderId="0" xfId="0" applyNumberFormat="1" applyFont="1" applyFill="1"/>
    <xf numFmtId="4" fontId="43" fillId="0" borderId="0" xfId="0" applyNumberFormat="1" applyFont="1" applyFill="1" applyBorder="1"/>
    <xf numFmtId="0" fontId="43" fillId="0" borderId="0" xfId="0" applyFont="1" applyFill="1" applyBorder="1"/>
    <xf numFmtId="4" fontId="45" fillId="0" borderId="0" xfId="0" applyNumberFormat="1" applyFont="1" applyFill="1" applyBorder="1"/>
    <xf numFmtId="4" fontId="43" fillId="0" borderId="0" xfId="0" applyNumberFormat="1" applyFont="1" applyFill="1"/>
    <xf numFmtId="4" fontId="45" fillId="3" borderId="0" xfId="0" applyNumberFormat="1" applyFont="1" applyFill="1" applyBorder="1"/>
    <xf numFmtId="0" fontId="43" fillId="3" borderId="0" xfId="0" applyFont="1" applyFill="1"/>
    <xf numFmtId="0" fontId="46" fillId="0" borderId="0" xfId="0" applyFont="1" applyFill="1"/>
    <xf numFmtId="4" fontId="45" fillId="3" borderId="0" xfId="0" applyNumberFormat="1" applyFont="1" applyFill="1" applyAlignment="1">
      <alignment horizontal="right"/>
    </xf>
    <xf numFmtId="0" fontId="43" fillId="3" borderId="0" xfId="0" applyFont="1" applyFill="1" applyAlignment="1">
      <alignment horizontal="right"/>
    </xf>
    <xf numFmtId="4" fontId="47" fillId="3" borderId="0" xfId="0" applyNumberFormat="1" applyFont="1" applyFill="1" applyAlignment="1">
      <alignment horizontal="right"/>
    </xf>
    <xf numFmtId="0" fontId="43" fillId="0" borderId="0" xfId="0" applyFont="1" applyFill="1" applyAlignment="1">
      <alignment horizontal="right"/>
    </xf>
    <xf numFmtId="0" fontId="48" fillId="0" borderId="0" xfId="0" applyFont="1" applyFill="1"/>
    <xf numFmtId="4" fontId="49" fillId="0" borderId="0" xfId="0" applyNumberFormat="1" applyFont="1" applyFill="1"/>
    <xf numFmtId="0" fontId="50" fillId="0" borderId="0" xfId="0" applyFont="1" applyFill="1"/>
    <xf numFmtId="4" fontId="45" fillId="0" borderId="0" xfId="0" applyNumberFormat="1" applyFont="1" applyFill="1" applyAlignment="1">
      <alignment horizontal="center"/>
    </xf>
    <xf numFmtId="0" fontId="51" fillId="0" borderId="0" xfId="0" applyFont="1" applyBorder="1"/>
    <xf numFmtId="0" fontId="51" fillId="0" borderId="0" xfId="0" applyFont="1" applyFill="1"/>
    <xf numFmtId="4" fontId="52" fillId="0" borderId="0" xfId="0" applyNumberFormat="1" applyFont="1" applyFill="1"/>
    <xf numFmtId="0" fontId="19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3" fillId="0" borderId="0" xfId="0" applyFont="1" applyBorder="1" applyAlignment="1">
      <alignment horizontal="left"/>
    </xf>
    <xf numFmtId="4" fontId="41" fillId="0" borderId="3" xfId="0" applyNumberFormat="1" applyFont="1" applyFill="1" applyBorder="1"/>
    <xf numFmtId="4" fontId="12" fillId="0" borderId="3" xfId="0" applyNumberFormat="1" applyFont="1" applyFill="1" applyBorder="1" applyAlignment="1" applyProtection="1"/>
    <xf numFmtId="164" fontId="2" fillId="0" borderId="3" xfId="0" applyNumberFormat="1" applyFont="1" applyFill="1" applyBorder="1"/>
    <xf numFmtId="0" fontId="38" fillId="0" borderId="1" xfId="0" applyFont="1" applyBorder="1" applyAlignment="1">
      <alignment vertical="center" wrapText="1"/>
    </xf>
    <xf numFmtId="0" fontId="54" fillId="0" borderId="0" xfId="0" applyFont="1" applyFill="1"/>
    <xf numFmtId="4" fontId="55" fillId="0" borderId="0" xfId="0" applyNumberFormat="1" applyFont="1" applyFill="1"/>
    <xf numFmtId="0" fontId="26" fillId="0" borderId="0" xfId="0" applyFont="1" applyAlignment="1"/>
    <xf numFmtId="0" fontId="56" fillId="0" borderId="0" xfId="0" applyFont="1"/>
    <xf numFmtId="0" fontId="19" fillId="0" borderId="0" xfId="0" applyFont="1" applyFill="1" applyBorder="1" applyAlignment="1"/>
    <xf numFmtId="0" fontId="4" fillId="5" borderId="0" xfId="0" applyFont="1" applyFill="1" applyBorder="1" applyAlignment="1"/>
    <xf numFmtId="0" fontId="8" fillId="0" borderId="0" xfId="0" applyFont="1" applyFill="1" applyBorder="1" applyAlignment="1"/>
    <xf numFmtId="0" fontId="20" fillId="0" borderId="0" xfId="0" applyFont="1" applyAlignment="1">
      <alignment horizontal="left"/>
    </xf>
    <xf numFmtId="4" fontId="16" fillId="0" borderId="0" xfId="0" applyNumberFormat="1" applyFont="1" applyBorder="1"/>
    <xf numFmtId="49" fontId="2" fillId="0" borderId="0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top"/>
    </xf>
    <xf numFmtId="0" fontId="19" fillId="0" borderId="3" xfId="0" applyFont="1" applyBorder="1" applyAlignment="1">
      <alignment horizontal="left" vertical="top"/>
    </xf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0" fontId="57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31" fillId="0" borderId="1" xfId="0" applyFont="1" applyBorder="1" applyAlignment="1">
      <alignment horizontal="center" vertical="center"/>
    </xf>
    <xf numFmtId="49" fontId="32" fillId="6" borderId="1" xfId="0" applyNumberFormat="1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center" vertical="center"/>
    </xf>
    <xf numFmtId="0" fontId="32" fillId="6" borderId="1" xfId="0" applyFont="1" applyFill="1" applyBorder="1" applyAlignment="1">
      <alignment horizontal="justify" vertical="center" wrapText="1"/>
    </xf>
    <xf numFmtId="49" fontId="18" fillId="7" borderId="1" xfId="0" applyNumberFormat="1" applyFont="1" applyFill="1" applyBorder="1" applyAlignment="1">
      <alignment horizontal="center" vertical="center"/>
    </xf>
    <xf numFmtId="49" fontId="18" fillId="7" borderId="1" xfId="0" applyNumberFormat="1" applyFont="1" applyFill="1" applyBorder="1" applyAlignment="1">
      <alignment horizontal="center" vertical="center" wrapText="1"/>
    </xf>
    <xf numFmtId="49" fontId="18" fillId="7" borderId="1" xfId="0" applyNumberFormat="1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 wrapText="1"/>
    </xf>
    <xf numFmtId="49" fontId="31" fillId="7" borderId="1" xfId="0" applyNumberFormat="1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justify" wrapText="1"/>
    </xf>
    <xf numFmtId="0" fontId="26" fillId="0" borderId="0" xfId="0" applyFont="1" applyAlignment="1"/>
    <xf numFmtId="0" fontId="0" fillId="0" borderId="0" xfId="0" applyFont="1" applyAlignment="1"/>
    <xf numFmtId="4" fontId="18" fillId="2" borderId="4" xfId="0" applyNumberFormat="1" applyFont="1" applyFill="1" applyBorder="1" applyAlignment="1">
      <alignment horizontal="center" vertical="center"/>
    </xf>
    <xf numFmtId="4" fontId="18" fillId="2" borderId="5" xfId="0" applyNumberFormat="1" applyFont="1" applyFill="1" applyBorder="1" applyAlignment="1">
      <alignment horizontal="center" vertical="center"/>
    </xf>
    <xf numFmtId="4" fontId="18" fillId="2" borderId="6" xfId="0" applyNumberFormat="1" applyFont="1" applyFill="1" applyBorder="1" applyAlignment="1">
      <alignment horizontal="center" vertical="center"/>
    </xf>
    <xf numFmtId="4" fontId="31" fillId="2" borderId="4" xfId="0" applyNumberFormat="1" applyFont="1" applyFill="1" applyBorder="1" applyAlignment="1">
      <alignment horizontal="center" vertical="center"/>
    </xf>
    <xf numFmtId="4" fontId="31" fillId="2" borderId="5" xfId="0" applyNumberFormat="1" applyFont="1" applyFill="1" applyBorder="1" applyAlignment="1">
      <alignment horizontal="center" vertical="center"/>
    </xf>
    <xf numFmtId="4" fontId="31" fillId="2" borderId="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18" fillId="0" borderId="4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49" fontId="31" fillId="0" borderId="4" xfId="0" applyNumberFormat="1" applyFont="1" applyFill="1" applyBorder="1" applyAlignment="1">
      <alignment horizontal="center" vertical="center" wrapText="1"/>
    </xf>
    <xf numFmtId="49" fontId="31" fillId="0" borderId="5" xfId="0" applyNumberFormat="1" applyFont="1" applyFill="1" applyBorder="1" applyAlignment="1">
      <alignment horizontal="center" vertical="center" wrapText="1"/>
    </xf>
    <xf numFmtId="49" fontId="31" fillId="0" borderId="6" xfId="0" applyNumberFormat="1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" fontId="18" fillId="0" borderId="4" xfId="0" applyNumberFormat="1" applyFont="1" applyFill="1" applyBorder="1" applyAlignment="1">
      <alignment horizontal="center" vertical="center"/>
    </xf>
    <xf numFmtId="4" fontId="18" fillId="0" borderId="5" xfId="0" applyNumberFormat="1" applyFont="1" applyFill="1" applyBorder="1" applyAlignment="1">
      <alignment horizontal="center" vertical="center"/>
    </xf>
    <xf numFmtId="4" fontId="18" fillId="0" borderId="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138"/>
  <sheetViews>
    <sheetView tabSelected="1" view="pageLayout" zoomScale="30" zoomScaleNormal="20" zoomScaleSheetLayoutView="20" zoomScalePageLayoutView="30" workbookViewId="0">
      <selection activeCell="S92" sqref="S92"/>
    </sheetView>
  </sheetViews>
  <sheetFormatPr defaultColWidth="9" defaultRowHeight="12.75"/>
  <cols>
    <col min="1" max="1" width="32" style="17" customWidth="1"/>
    <col min="2" max="2" width="26.7109375" style="17" customWidth="1"/>
    <col min="3" max="3" width="22.85546875" style="17" customWidth="1"/>
    <col min="4" max="4" width="249.85546875" style="17" customWidth="1"/>
    <col min="5" max="5" width="49.42578125" style="17" hidden="1" customWidth="1"/>
    <col min="6" max="6" width="50.85546875" style="17" hidden="1" customWidth="1"/>
    <col min="7" max="7" width="48" style="17" hidden="1" customWidth="1"/>
    <col min="8" max="8" width="42.85546875" style="17" hidden="1" customWidth="1"/>
    <col min="9" max="9" width="20.42578125" style="17" hidden="1" customWidth="1"/>
    <col min="10" max="10" width="43.7109375" style="17" hidden="1" customWidth="1"/>
    <col min="11" max="11" width="43.42578125" style="17" hidden="1" customWidth="1"/>
    <col min="12" max="12" width="38.7109375" style="17" hidden="1" customWidth="1"/>
    <col min="13" max="13" width="38" style="17" hidden="1" customWidth="1"/>
    <col min="14" max="14" width="30.85546875" style="17" hidden="1" customWidth="1"/>
    <col min="15" max="15" width="44.42578125" style="17" hidden="1" customWidth="1"/>
    <col min="16" max="16" width="35" style="17" hidden="1" customWidth="1"/>
    <col min="17" max="17" width="48.140625" style="17" hidden="1" customWidth="1"/>
    <col min="18" max="18" width="9.140625" style="17" customWidth="1"/>
    <col min="19" max="19" width="47.42578125" style="17" customWidth="1"/>
    <col min="20" max="20" width="51.28515625" style="17" customWidth="1"/>
    <col min="21" max="28" width="9" style="17"/>
    <col min="29" max="29" width="10" style="17" customWidth="1"/>
    <col min="30" max="31" width="9" style="17"/>
    <col min="32" max="32" width="10.140625" style="17" customWidth="1"/>
    <col min="33" max="33" width="9" style="17"/>
    <col min="34" max="34" width="10.7109375" style="17" customWidth="1"/>
    <col min="35" max="35" width="52.140625" style="17" customWidth="1"/>
    <col min="36" max="36" width="9" style="17"/>
    <col min="37" max="37" width="9.42578125" style="17" customWidth="1"/>
    <col min="38" max="38" width="10.42578125" style="17" customWidth="1"/>
    <col min="39" max="43" width="9" style="17"/>
    <col min="44" max="44" width="9.85546875" style="17" customWidth="1"/>
    <col min="45" max="16384" width="9" style="17"/>
  </cols>
  <sheetData>
    <row r="1" spans="1:20" ht="75.2" customHeight="1">
      <c r="A1" s="17" t="s">
        <v>116</v>
      </c>
      <c r="B1" s="189" t="s">
        <v>207</v>
      </c>
      <c r="C1" s="189"/>
      <c r="D1" s="189"/>
      <c r="E1" s="189"/>
      <c r="F1" s="189"/>
      <c r="G1" s="189"/>
      <c r="H1" s="189"/>
      <c r="I1" s="189"/>
      <c r="J1" s="189"/>
      <c r="M1" s="37" t="s">
        <v>193</v>
      </c>
      <c r="N1" s="3"/>
      <c r="P1" s="3"/>
      <c r="Q1" s="18"/>
    </row>
    <row r="2" spans="1:20" ht="52.5" customHeight="1">
      <c r="B2" s="189"/>
      <c r="C2" s="189"/>
      <c r="D2" s="189"/>
      <c r="E2" s="189"/>
      <c r="F2" s="189"/>
      <c r="G2" s="189"/>
      <c r="H2" s="189"/>
      <c r="I2" s="189"/>
      <c r="J2" s="189"/>
      <c r="M2" s="18" t="s">
        <v>192</v>
      </c>
      <c r="N2" s="3"/>
      <c r="P2" s="3"/>
      <c r="Q2" s="18"/>
      <c r="R2" s="19"/>
      <c r="S2" s="19"/>
    </row>
    <row r="3" spans="1:20" ht="52.5" customHeight="1">
      <c r="B3" s="189"/>
      <c r="C3" s="189"/>
      <c r="D3" s="189"/>
      <c r="E3" s="189"/>
      <c r="F3" s="189"/>
      <c r="G3" s="189"/>
      <c r="H3" s="189"/>
      <c r="I3" s="189"/>
      <c r="J3" s="189"/>
      <c r="M3" s="18" t="s">
        <v>191</v>
      </c>
      <c r="N3" s="3"/>
      <c r="P3" s="3"/>
      <c r="Q3" s="18"/>
      <c r="R3" s="19"/>
      <c r="S3" s="19"/>
    </row>
    <row r="4" spans="1:20" ht="32.450000000000003" customHeight="1">
      <c r="B4" s="189"/>
      <c r="C4" s="189"/>
      <c r="D4" s="189"/>
      <c r="E4" s="189"/>
      <c r="F4" s="189"/>
      <c r="G4" s="189"/>
      <c r="H4" s="189"/>
      <c r="I4" s="189"/>
      <c r="J4" s="189"/>
      <c r="K4" s="34"/>
      <c r="L4" s="34"/>
      <c r="M4" s="146" t="s">
        <v>198</v>
      </c>
      <c r="N4" s="35"/>
      <c r="O4" s="142"/>
      <c r="P4" s="35"/>
      <c r="Q4" s="36"/>
    </row>
    <row r="5" spans="1:20" ht="60" customHeight="1">
      <c r="B5" s="189"/>
      <c r="C5" s="189"/>
      <c r="D5" s="189"/>
      <c r="E5" s="189"/>
      <c r="F5" s="189"/>
      <c r="G5" s="189"/>
      <c r="H5" s="189"/>
      <c r="I5" s="189"/>
      <c r="J5" s="189"/>
      <c r="K5" s="34"/>
      <c r="L5" s="34"/>
      <c r="M5" s="133"/>
      <c r="N5" s="134"/>
      <c r="O5" s="34"/>
      <c r="P5" s="35"/>
      <c r="Q5" s="36"/>
    </row>
    <row r="6" spans="1:20" ht="60" customHeight="1">
      <c r="A6" s="20"/>
      <c r="B6" s="154"/>
      <c r="C6" s="154"/>
      <c r="D6" s="154"/>
      <c r="E6" s="154"/>
      <c r="F6" s="188" t="s">
        <v>200</v>
      </c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</row>
    <row r="7" spans="1:20" ht="134.44999999999999" customHeight="1">
      <c r="A7" s="147"/>
      <c r="B7" s="151" t="s">
        <v>199</v>
      </c>
      <c r="C7" s="153"/>
      <c r="D7" s="153"/>
      <c r="E7" s="153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</row>
    <row r="8" spans="1:20" ht="54.4" customHeight="1">
      <c r="A8" s="148"/>
      <c r="B8" s="152" t="s">
        <v>206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20" s="130" customFormat="1" ht="91.9" customHeight="1">
      <c r="A9" s="149"/>
      <c r="B9" s="150"/>
      <c r="C9" s="129"/>
      <c r="G9" s="131"/>
      <c r="H9" s="131"/>
      <c r="I9" s="131"/>
      <c r="J9" s="131"/>
      <c r="Q9" s="132" t="s">
        <v>117</v>
      </c>
    </row>
    <row r="10" spans="1:20" ht="12.75" customHeight="1">
      <c r="A10" s="176" t="s">
        <v>102</v>
      </c>
      <c r="B10" s="176" t="s">
        <v>107</v>
      </c>
      <c r="C10" s="177" t="s">
        <v>101</v>
      </c>
      <c r="D10" s="173" t="s">
        <v>103</v>
      </c>
      <c r="E10" s="193" t="s">
        <v>0</v>
      </c>
      <c r="F10" s="193"/>
      <c r="G10" s="193"/>
      <c r="H10" s="193"/>
      <c r="I10" s="193"/>
      <c r="J10" s="193" t="s">
        <v>1</v>
      </c>
      <c r="K10" s="193"/>
      <c r="L10" s="193"/>
      <c r="M10" s="193"/>
      <c r="N10" s="193"/>
      <c r="O10" s="193"/>
      <c r="P10" s="193"/>
      <c r="Q10" s="194" t="s">
        <v>118</v>
      </c>
    </row>
    <row r="11" spans="1:20" ht="107.45" customHeight="1">
      <c r="A11" s="177"/>
      <c r="B11" s="177"/>
      <c r="C11" s="177"/>
      <c r="D11" s="17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4"/>
    </row>
    <row r="12" spans="1:20" ht="57.2" customHeight="1">
      <c r="A12" s="177"/>
      <c r="B12" s="177"/>
      <c r="C12" s="177"/>
      <c r="D12" s="173"/>
      <c r="E12" s="178" t="s">
        <v>140</v>
      </c>
      <c r="F12" s="173" t="s">
        <v>122</v>
      </c>
      <c r="G12" s="174" t="s">
        <v>30</v>
      </c>
      <c r="H12" s="174"/>
      <c r="I12" s="173" t="s">
        <v>177</v>
      </c>
      <c r="J12" s="178" t="s">
        <v>140</v>
      </c>
      <c r="K12" s="174" t="s">
        <v>141</v>
      </c>
      <c r="L12" s="173" t="s">
        <v>172</v>
      </c>
      <c r="M12" s="174" t="s">
        <v>30</v>
      </c>
      <c r="N12" s="174"/>
      <c r="O12" s="173" t="s">
        <v>123</v>
      </c>
      <c r="P12" s="38" t="s">
        <v>30</v>
      </c>
      <c r="Q12" s="194"/>
    </row>
    <row r="13" spans="1:20" ht="15.75" customHeight="1">
      <c r="A13" s="177"/>
      <c r="B13" s="177"/>
      <c r="C13" s="177"/>
      <c r="D13" s="173"/>
      <c r="E13" s="178"/>
      <c r="F13" s="173"/>
      <c r="G13" s="196" t="s">
        <v>120</v>
      </c>
      <c r="H13" s="174" t="s">
        <v>119</v>
      </c>
      <c r="I13" s="173"/>
      <c r="J13" s="178"/>
      <c r="K13" s="174"/>
      <c r="L13" s="173"/>
      <c r="M13" s="174" t="s">
        <v>120</v>
      </c>
      <c r="N13" s="175" t="s">
        <v>119</v>
      </c>
      <c r="O13" s="173"/>
      <c r="P13" s="195" t="s">
        <v>121</v>
      </c>
      <c r="Q13" s="194"/>
    </row>
    <row r="14" spans="1:20" ht="12.6" customHeight="1">
      <c r="A14" s="177"/>
      <c r="B14" s="177"/>
      <c r="C14" s="177"/>
      <c r="D14" s="173"/>
      <c r="E14" s="178"/>
      <c r="F14" s="173"/>
      <c r="G14" s="196"/>
      <c r="H14" s="174"/>
      <c r="I14" s="173"/>
      <c r="J14" s="178"/>
      <c r="K14" s="174"/>
      <c r="L14" s="173"/>
      <c r="M14" s="174"/>
      <c r="N14" s="175"/>
      <c r="O14" s="173"/>
      <c r="P14" s="195"/>
      <c r="Q14" s="194"/>
    </row>
    <row r="15" spans="1:20" ht="42.75" customHeight="1">
      <c r="A15" s="177"/>
      <c r="B15" s="177"/>
      <c r="C15" s="177"/>
      <c r="D15" s="173"/>
      <c r="E15" s="178"/>
      <c r="F15" s="173"/>
      <c r="G15" s="196"/>
      <c r="H15" s="174"/>
      <c r="I15" s="173"/>
      <c r="J15" s="178"/>
      <c r="K15" s="174"/>
      <c r="L15" s="173"/>
      <c r="M15" s="174"/>
      <c r="N15" s="175"/>
      <c r="O15" s="173"/>
      <c r="P15" s="195"/>
      <c r="Q15" s="194"/>
    </row>
    <row r="16" spans="1:20" ht="138.75" customHeight="1">
      <c r="A16" s="177"/>
      <c r="B16" s="177"/>
      <c r="C16" s="177"/>
      <c r="D16" s="173"/>
      <c r="E16" s="178"/>
      <c r="F16" s="173"/>
      <c r="G16" s="196"/>
      <c r="H16" s="174"/>
      <c r="I16" s="173"/>
      <c r="J16" s="178"/>
      <c r="K16" s="174"/>
      <c r="L16" s="173"/>
      <c r="M16" s="174"/>
      <c r="N16" s="175"/>
      <c r="O16" s="173"/>
      <c r="P16" s="195"/>
      <c r="Q16" s="194"/>
      <c r="S16" s="108"/>
      <c r="T16" s="108"/>
    </row>
    <row r="17" spans="1:20" ht="42.75" customHeight="1">
      <c r="A17" s="21">
        <v>1</v>
      </c>
      <c r="B17" s="21">
        <v>2</v>
      </c>
      <c r="C17" s="21">
        <v>3</v>
      </c>
      <c r="D17" s="21">
        <v>4</v>
      </c>
      <c r="E17" s="21" t="s">
        <v>29</v>
      </c>
      <c r="F17" s="21">
        <v>6</v>
      </c>
      <c r="G17" s="16">
        <v>7</v>
      </c>
      <c r="H17" s="21">
        <v>8</v>
      </c>
      <c r="I17" s="21">
        <v>9</v>
      </c>
      <c r="J17" s="21" t="s">
        <v>28</v>
      </c>
      <c r="K17" s="21">
        <v>11</v>
      </c>
      <c r="L17" s="16">
        <v>12</v>
      </c>
      <c r="M17" s="21">
        <v>13</v>
      </c>
      <c r="N17" s="21">
        <v>14</v>
      </c>
      <c r="O17" s="21">
        <v>15</v>
      </c>
      <c r="P17" s="21">
        <v>15</v>
      </c>
      <c r="Q17" s="22" t="s">
        <v>142</v>
      </c>
      <c r="S17" s="108"/>
      <c r="T17" s="108"/>
    </row>
    <row r="18" spans="1:20" s="23" customFormat="1" ht="112.15" customHeight="1">
      <c r="A18" s="54" t="s">
        <v>46</v>
      </c>
      <c r="B18" s="54"/>
      <c r="C18" s="55"/>
      <c r="D18" s="56" t="s">
        <v>208</v>
      </c>
      <c r="E18" s="57" t="e">
        <f t="shared" ref="E18:Q18" si="0">E19</f>
        <v>#REF!</v>
      </c>
      <c r="F18" s="57" t="e">
        <f t="shared" si="0"/>
        <v>#REF!</v>
      </c>
      <c r="G18" s="57" t="e">
        <f t="shared" si="0"/>
        <v>#REF!</v>
      </c>
      <c r="H18" s="57" t="e">
        <f t="shared" si="0"/>
        <v>#REF!</v>
      </c>
      <c r="I18" s="57" t="e">
        <f t="shared" si="0"/>
        <v>#REF!</v>
      </c>
      <c r="J18" s="57" t="e">
        <f t="shared" si="0"/>
        <v>#REF!</v>
      </c>
      <c r="K18" s="57" t="e">
        <f t="shared" si="0"/>
        <v>#REF!</v>
      </c>
      <c r="L18" s="57" t="e">
        <f t="shared" si="0"/>
        <v>#REF!</v>
      </c>
      <c r="M18" s="57" t="e">
        <f t="shared" ca="1" si="0"/>
        <v>#REF!</v>
      </c>
      <c r="N18" s="57" t="e">
        <f t="shared" ca="1" si="0"/>
        <v>#REF!</v>
      </c>
      <c r="O18" s="57" t="e">
        <f t="shared" si="0"/>
        <v>#REF!</v>
      </c>
      <c r="P18" s="57" t="e">
        <f t="shared" si="0"/>
        <v>#REF!</v>
      </c>
      <c r="Q18" s="57" t="e">
        <f t="shared" si="0"/>
        <v>#REF!</v>
      </c>
      <c r="S18" s="139"/>
      <c r="T18" s="140"/>
    </row>
    <row r="19" spans="1:20" s="23" customFormat="1" ht="100.15" customHeight="1">
      <c r="A19" s="54" t="s">
        <v>47</v>
      </c>
      <c r="B19" s="55"/>
      <c r="C19" s="55"/>
      <c r="D19" s="56" t="s">
        <v>208</v>
      </c>
      <c r="E19" s="57" t="e">
        <f>E20+E21+E22+E23+E25+E26+E28+E29+#REF!+#REF!+E32+E34+E36+E38+E39+E40+E41</f>
        <v>#REF!</v>
      </c>
      <c r="F19" s="57" t="e">
        <f>F20+F21+F22+F23+F25+F26+F28+F29+#REF!+#REF!+F32+F34+F36+F38+F39+F40+F41</f>
        <v>#REF!</v>
      </c>
      <c r="G19" s="57" t="e">
        <f>G20+G21+G22+G23+G25+G26+G28+G29+#REF!+#REF!+G32+G34+G36+G38+G39+G40+G41</f>
        <v>#REF!</v>
      </c>
      <c r="H19" s="57" t="e">
        <f>H20+H21+H22+H23+H25+H26+H28+H29+#REF!+#REF!+H32+H34+H36+H38+H39+H40+H41</f>
        <v>#REF!</v>
      </c>
      <c r="I19" s="57" t="e">
        <f>I20+I21+I22+I23+I25+I26+I28+I29+#REF!+#REF!+I32+I34+I36+I38+I39+I40+I41</f>
        <v>#REF!</v>
      </c>
      <c r="J19" s="57" t="e">
        <f>J20+J21+J22+J23+J25+J26+J28+J29+#REF!+#REF!+J32+J34+J36+J38+J39+J40+J41</f>
        <v>#REF!</v>
      </c>
      <c r="K19" s="57" t="e">
        <f>K20+K21+K22+K23+K25+K26+K28+K29+#REF!+#REF!+K32+K34+K36+K38+K39+K40+K41</f>
        <v>#REF!</v>
      </c>
      <c r="L19" s="57" t="e">
        <f>L20+L21+L22+L23+L25+L26+L28+L29+#REF!+#REF!+L32+L34+L36+L38+L39+L40+L41</f>
        <v>#REF!</v>
      </c>
      <c r="M19" s="57" t="e">
        <f ca="1">M20+M21+M22+M23+M25+M26+M28+M29+#REF!+#REF!+M32+M34+M36+M38+M39+M40+M41</f>
        <v>#REF!</v>
      </c>
      <c r="N19" s="57" t="e">
        <f ca="1">N20+N21+N22+N23+N25+N26+N28+N29+#REF!+#REF!+N32+N34+N36+N38+N39+N40+N41</f>
        <v>#REF!</v>
      </c>
      <c r="O19" s="57" t="e">
        <f>O20+O21+O22+O23+O25+O26+O28+O29+#REF!+#REF!+O32+O34+O36+O38+O39+O40+O41</f>
        <v>#REF!</v>
      </c>
      <c r="P19" s="57" t="e">
        <f>P20+P21+P22+P23+P25+P26+P28+P29+#REF!+#REF!+P32+P34+P36+P38+P39+P40+P41</f>
        <v>#REF!</v>
      </c>
      <c r="Q19" s="57" t="e">
        <f>Q20+Q21+Q22+Q23+Q25+Q26+Q28+Q29+#REF!+#REF!+Q32+Q34+Q36+Q38+Q39+Q40+Q41</f>
        <v>#REF!</v>
      </c>
      <c r="S19" s="109"/>
      <c r="T19" s="109"/>
    </row>
    <row r="20" spans="1:20" s="23" customFormat="1" ht="164.45" customHeight="1">
      <c r="A20" s="58" t="s">
        <v>48</v>
      </c>
      <c r="B20" s="58" t="s">
        <v>131</v>
      </c>
      <c r="C20" s="58" t="s">
        <v>124</v>
      </c>
      <c r="D20" s="59" t="s">
        <v>203</v>
      </c>
      <c r="E20" s="60">
        <f>F20</f>
        <v>41818769</v>
      </c>
      <c r="F20" s="61">
        <f>42100390-87031+300000-494590</f>
        <v>41818769</v>
      </c>
      <c r="G20" s="62">
        <v>31069336</v>
      </c>
      <c r="H20" s="61">
        <v>1153906</v>
      </c>
      <c r="I20" s="60">
        <v>0</v>
      </c>
      <c r="J20" s="63">
        <f>L20+O20</f>
        <v>22052</v>
      </c>
      <c r="K20" s="62">
        <f>350000-350000</f>
        <v>0</v>
      </c>
      <c r="L20" s="62">
        <v>22052</v>
      </c>
      <c r="M20" s="63">
        <v>0</v>
      </c>
      <c r="N20" s="63">
        <v>0</v>
      </c>
      <c r="O20" s="62">
        <f>350000-350000</f>
        <v>0</v>
      </c>
      <c r="P20" s="63">
        <v>0</v>
      </c>
      <c r="Q20" s="63">
        <f>E20+J20</f>
        <v>41840821</v>
      </c>
      <c r="S20" s="110"/>
      <c r="T20" s="109"/>
    </row>
    <row r="21" spans="1:20" s="23" customFormat="1" ht="157.15" customHeight="1">
      <c r="A21" s="58" t="s">
        <v>49</v>
      </c>
      <c r="B21" s="58" t="s">
        <v>2</v>
      </c>
      <c r="C21" s="58" t="s">
        <v>133</v>
      </c>
      <c r="D21" s="98" t="s">
        <v>132</v>
      </c>
      <c r="E21" s="60">
        <f>F21</f>
        <v>23610</v>
      </c>
      <c r="F21" s="61">
        <v>23610</v>
      </c>
      <c r="G21" s="63">
        <v>0</v>
      </c>
      <c r="H21" s="60">
        <v>0</v>
      </c>
      <c r="I21" s="60">
        <v>0</v>
      </c>
      <c r="J21" s="63">
        <f t="shared" ref="J21:J82" si="1">L21+O21</f>
        <v>0</v>
      </c>
      <c r="K21" s="60">
        <f>O21</f>
        <v>0</v>
      </c>
      <c r="L21" s="63">
        <v>0</v>
      </c>
      <c r="M21" s="60">
        <v>0</v>
      </c>
      <c r="N21" s="60">
        <v>0</v>
      </c>
      <c r="O21" s="60">
        <v>0</v>
      </c>
      <c r="P21" s="60">
        <v>0</v>
      </c>
      <c r="Q21" s="63">
        <f>E21+J21</f>
        <v>23610</v>
      </c>
      <c r="S21" s="109"/>
      <c r="T21" s="109"/>
    </row>
    <row r="22" spans="1:20" s="23" customFormat="1" ht="126.75" hidden="1" customHeight="1">
      <c r="A22" s="159" t="s">
        <v>104</v>
      </c>
      <c r="B22" s="160" t="s">
        <v>106</v>
      </c>
      <c r="C22" s="160" t="s">
        <v>105</v>
      </c>
      <c r="D22" s="161" t="s">
        <v>108</v>
      </c>
      <c r="E22" s="60">
        <f>F22</f>
        <v>115350</v>
      </c>
      <c r="F22" s="61">
        <f>168993-53643</f>
        <v>115350</v>
      </c>
      <c r="G22" s="63">
        <v>0</v>
      </c>
      <c r="H22" s="60">
        <v>0</v>
      </c>
      <c r="I22" s="60">
        <v>0</v>
      </c>
      <c r="J22" s="63">
        <f t="shared" si="1"/>
        <v>0</v>
      </c>
      <c r="K22" s="60">
        <f t="shared" ref="K22:K41" si="2">O22</f>
        <v>0</v>
      </c>
      <c r="L22" s="63">
        <v>0</v>
      </c>
      <c r="M22" s="60">
        <v>0</v>
      </c>
      <c r="N22" s="60">
        <v>0</v>
      </c>
      <c r="O22" s="60">
        <v>0</v>
      </c>
      <c r="P22" s="60">
        <v>0</v>
      </c>
      <c r="Q22" s="63">
        <f t="shared" ref="Q22:Q37" si="3">E22+J22</f>
        <v>115350</v>
      </c>
      <c r="S22" s="109"/>
      <c r="T22" s="109"/>
    </row>
    <row r="23" spans="1:20" s="23" customFormat="1" ht="130.9" customHeight="1">
      <c r="A23" s="58" t="s">
        <v>50</v>
      </c>
      <c r="B23" s="65" t="s">
        <v>3</v>
      </c>
      <c r="C23" s="65" t="s">
        <v>125</v>
      </c>
      <c r="D23" s="69" t="s">
        <v>4</v>
      </c>
      <c r="E23" s="60">
        <f>F23</f>
        <v>73030</v>
      </c>
      <c r="F23" s="61">
        <f>65030+5000+5000-2000</f>
        <v>73030</v>
      </c>
      <c r="G23" s="63">
        <v>0</v>
      </c>
      <c r="H23" s="60">
        <v>0</v>
      </c>
      <c r="I23" s="60">
        <v>0</v>
      </c>
      <c r="J23" s="63">
        <f t="shared" si="1"/>
        <v>0</v>
      </c>
      <c r="K23" s="60">
        <f t="shared" si="2"/>
        <v>0</v>
      </c>
      <c r="L23" s="63">
        <v>0</v>
      </c>
      <c r="M23" s="60">
        <v>0</v>
      </c>
      <c r="N23" s="60">
        <v>0</v>
      </c>
      <c r="O23" s="60">
        <v>0</v>
      </c>
      <c r="P23" s="60">
        <v>0</v>
      </c>
      <c r="Q23" s="63">
        <f t="shared" si="3"/>
        <v>73030</v>
      </c>
      <c r="R23" s="24"/>
      <c r="S23" s="111"/>
      <c r="T23" s="109"/>
    </row>
    <row r="24" spans="1:20" s="23" customFormat="1" ht="100.15" hidden="1" customHeight="1">
      <c r="A24" s="58" t="s">
        <v>91</v>
      </c>
      <c r="B24" s="65" t="s">
        <v>90</v>
      </c>
      <c r="C24" s="65"/>
      <c r="D24" s="69" t="s">
        <v>6</v>
      </c>
      <c r="E24" s="67">
        <f>E25+E26</f>
        <v>25620</v>
      </c>
      <c r="F24" s="61">
        <f>F25+F26</f>
        <v>25620</v>
      </c>
      <c r="G24" s="63">
        <v>0</v>
      </c>
      <c r="H24" s="60">
        <v>0</v>
      </c>
      <c r="I24" s="60">
        <v>0</v>
      </c>
      <c r="J24" s="63">
        <f t="shared" si="1"/>
        <v>0</v>
      </c>
      <c r="K24" s="60">
        <f t="shared" si="2"/>
        <v>0</v>
      </c>
      <c r="L24" s="63">
        <v>0</v>
      </c>
      <c r="M24" s="60">
        <v>0</v>
      </c>
      <c r="N24" s="60">
        <v>0</v>
      </c>
      <c r="O24" s="60">
        <v>0</v>
      </c>
      <c r="P24" s="60">
        <v>0</v>
      </c>
      <c r="Q24" s="68">
        <f t="shared" si="3"/>
        <v>25620</v>
      </c>
      <c r="S24" s="109"/>
      <c r="T24" s="109"/>
    </row>
    <row r="25" spans="1:20" s="23" customFormat="1" ht="121.15" customHeight="1">
      <c r="A25" s="58" t="s">
        <v>84</v>
      </c>
      <c r="B25" s="65" t="s">
        <v>85</v>
      </c>
      <c r="C25" s="65" t="s">
        <v>125</v>
      </c>
      <c r="D25" s="69" t="s">
        <v>37</v>
      </c>
      <c r="E25" s="60">
        <f>F25</f>
        <v>1120</v>
      </c>
      <c r="F25" s="61">
        <v>1120</v>
      </c>
      <c r="G25" s="63">
        <v>0</v>
      </c>
      <c r="H25" s="60">
        <v>0</v>
      </c>
      <c r="I25" s="60">
        <v>0</v>
      </c>
      <c r="J25" s="63">
        <f t="shared" si="1"/>
        <v>0</v>
      </c>
      <c r="K25" s="60">
        <f t="shared" si="2"/>
        <v>0</v>
      </c>
      <c r="L25" s="63">
        <v>0</v>
      </c>
      <c r="M25" s="60">
        <v>0</v>
      </c>
      <c r="N25" s="60">
        <v>0</v>
      </c>
      <c r="O25" s="60">
        <v>0</v>
      </c>
      <c r="P25" s="60">
        <v>0</v>
      </c>
      <c r="Q25" s="63">
        <f t="shared" si="3"/>
        <v>1120</v>
      </c>
      <c r="S25" s="109"/>
      <c r="T25" s="109"/>
    </row>
    <row r="26" spans="1:20" s="23" customFormat="1" ht="123.6" customHeight="1">
      <c r="A26" s="58" t="s">
        <v>86</v>
      </c>
      <c r="B26" s="65" t="s">
        <v>87</v>
      </c>
      <c r="C26" s="65" t="s">
        <v>125</v>
      </c>
      <c r="D26" s="69" t="s">
        <v>7</v>
      </c>
      <c r="E26" s="60">
        <f>F26</f>
        <v>24500</v>
      </c>
      <c r="F26" s="62">
        <f>18500+6000</f>
        <v>24500</v>
      </c>
      <c r="G26" s="63">
        <v>0</v>
      </c>
      <c r="H26" s="60">
        <v>0</v>
      </c>
      <c r="I26" s="60">
        <v>0</v>
      </c>
      <c r="J26" s="63">
        <f t="shared" si="1"/>
        <v>0</v>
      </c>
      <c r="K26" s="60">
        <f t="shared" si="2"/>
        <v>0</v>
      </c>
      <c r="L26" s="63">
        <v>0</v>
      </c>
      <c r="M26" s="60">
        <v>0</v>
      </c>
      <c r="N26" s="60">
        <v>0</v>
      </c>
      <c r="O26" s="60">
        <v>0</v>
      </c>
      <c r="P26" s="60">
        <v>0</v>
      </c>
      <c r="Q26" s="63">
        <f t="shared" si="3"/>
        <v>24500</v>
      </c>
      <c r="S26" s="109"/>
      <c r="T26" s="109"/>
    </row>
    <row r="27" spans="1:20" s="23" customFormat="1" ht="100.15" hidden="1" customHeight="1">
      <c r="A27" s="58" t="s">
        <v>51</v>
      </c>
      <c r="B27" s="65" t="s">
        <v>5</v>
      </c>
      <c r="C27" s="65"/>
      <c r="D27" s="69" t="s">
        <v>38</v>
      </c>
      <c r="E27" s="67">
        <f t="shared" ref="E27:E34" si="4">F27</f>
        <v>42390</v>
      </c>
      <c r="F27" s="62">
        <f>F28</f>
        <v>42390</v>
      </c>
      <c r="G27" s="63">
        <v>0</v>
      </c>
      <c r="H27" s="60">
        <v>0</v>
      </c>
      <c r="I27" s="60">
        <v>0</v>
      </c>
      <c r="J27" s="63">
        <f t="shared" si="1"/>
        <v>0</v>
      </c>
      <c r="K27" s="60">
        <f t="shared" si="2"/>
        <v>0</v>
      </c>
      <c r="L27" s="63">
        <v>0</v>
      </c>
      <c r="M27" s="60">
        <v>0</v>
      </c>
      <c r="N27" s="60">
        <v>0</v>
      </c>
      <c r="O27" s="60">
        <v>0</v>
      </c>
      <c r="P27" s="60">
        <v>0</v>
      </c>
      <c r="Q27" s="68">
        <f t="shared" si="3"/>
        <v>42390</v>
      </c>
      <c r="S27" s="109"/>
      <c r="T27" s="109"/>
    </row>
    <row r="28" spans="1:20" s="23" customFormat="1" ht="178.9" customHeight="1">
      <c r="A28" s="58" t="s">
        <v>88</v>
      </c>
      <c r="B28" s="65" t="s">
        <v>89</v>
      </c>
      <c r="C28" s="65" t="s">
        <v>125</v>
      </c>
      <c r="D28" s="69" t="s">
        <v>182</v>
      </c>
      <c r="E28" s="60">
        <f t="shared" si="4"/>
        <v>42390</v>
      </c>
      <c r="F28" s="62">
        <f>32890+8500+13500-12500</f>
        <v>42390</v>
      </c>
      <c r="G28" s="63">
        <v>0</v>
      </c>
      <c r="H28" s="60">
        <v>0</v>
      </c>
      <c r="I28" s="60">
        <v>0</v>
      </c>
      <c r="J28" s="63">
        <f t="shared" si="1"/>
        <v>0</v>
      </c>
      <c r="K28" s="60">
        <f t="shared" si="2"/>
        <v>0</v>
      </c>
      <c r="L28" s="63">
        <v>0</v>
      </c>
      <c r="M28" s="60">
        <v>0</v>
      </c>
      <c r="N28" s="60">
        <v>0</v>
      </c>
      <c r="O28" s="60">
        <v>0</v>
      </c>
      <c r="P28" s="60">
        <v>0</v>
      </c>
      <c r="Q28" s="63">
        <f t="shared" si="3"/>
        <v>42390</v>
      </c>
      <c r="S28" s="109"/>
      <c r="T28" s="109"/>
    </row>
    <row r="29" spans="1:20" s="23" customFormat="1" ht="147" customHeight="1">
      <c r="A29" s="58" t="s">
        <v>173</v>
      </c>
      <c r="B29" s="65" t="s">
        <v>174</v>
      </c>
      <c r="C29" s="65" t="s">
        <v>125</v>
      </c>
      <c r="D29" s="69" t="s">
        <v>175</v>
      </c>
      <c r="E29" s="60">
        <f t="shared" si="4"/>
        <v>22660</v>
      </c>
      <c r="F29" s="62">
        <v>22660</v>
      </c>
      <c r="G29" s="63">
        <v>0</v>
      </c>
      <c r="H29" s="60">
        <v>0</v>
      </c>
      <c r="I29" s="60">
        <v>0</v>
      </c>
      <c r="J29" s="63">
        <f t="shared" si="1"/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/>
      <c r="Q29" s="63">
        <f t="shared" si="3"/>
        <v>22660</v>
      </c>
      <c r="S29" s="109"/>
      <c r="T29" s="109"/>
    </row>
    <row r="30" spans="1:20" s="23" customFormat="1" ht="100.15" hidden="1" customHeight="1">
      <c r="A30" s="58" t="s">
        <v>168</v>
      </c>
      <c r="B30" s="65" t="s">
        <v>160</v>
      </c>
      <c r="C30" s="65"/>
      <c r="D30" s="66" t="s">
        <v>135</v>
      </c>
      <c r="E30" s="60">
        <f t="shared" si="4"/>
        <v>413387</v>
      </c>
      <c r="F30" s="60">
        <f>F32</f>
        <v>413387</v>
      </c>
      <c r="G30" s="63">
        <v>0</v>
      </c>
      <c r="H30" s="60">
        <v>0</v>
      </c>
      <c r="I30" s="60">
        <v>0</v>
      </c>
      <c r="J30" s="63">
        <f t="shared" si="1"/>
        <v>0</v>
      </c>
      <c r="K30" s="60">
        <f t="shared" si="2"/>
        <v>0</v>
      </c>
      <c r="L30" s="63">
        <v>0</v>
      </c>
      <c r="M30" s="60">
        <v>0</v>
      </c>
      <c r="N30" s="60">
        <v>0</v>
      </c>
      <c r="O30" s="60">
        <v>0</v>
      </c>
      <c r="P30" s="60">
        <v>0</v>
      </c>
      <c r="Q30" s="63">
        <f>Q32</f>
        <v>413387</v>
      </c>
      <c r="S30" s="109"/>
      <c r="T30" s="109"/>
    </row>
    <row r="31" spans="1:20" s="23" customFormat="1" ht="100.15" customHeight="1">
      <c r="A31" s="58" t="s">
        <v>109</v>
      </c>
      <c r="B31" s="65" t="s">
        <v>110</v>
      </c>
      <c r="C31" s="65" t="s">
        <v>111</v>
      </c>
      <c r="D31" s="66" t="s">
        <v>112</v>
      </c>
      <c r="E31" s="60"/>
      <c r="F31" s="60"/>
      <c r="G31" s="63"/>
      <c r="H31" s="60"/>
      <c r="I31" s="60"/>
      <c r="J31" s="63"/>
      <c r="K31" s="60"/>
      <c r="L31" s="63"/>
      <c r="M31" s="60"/>
      <c r="N31" s="60"/>
      <c r="O31" s="60"/>
      <c r="P31" s="60"/>
      <c r="Q31" s="63"/>
      <c r="S31" s="109"/>
      <c r="T31" s="109"/>
    </row>
    <row r="32" spans="1:20" s="23" customFormat="1" ht="100.15" customHeight="1">
      <c r="A32" s="58" t="s">
        <v>169</v>
      </c>
      <c r="B32" s="70" t="s">
        <v>76</v>
      </c>
      <c r="C32" s="65" t="s">
        <v>126</v>
      </c>
      <c r="D32" s="71" t="s">
        <v>78</v>
      </c>
      <c r="E32" s="60">
        <f t="shared" si="4"/>
        <v>413387</v>
      </c>
      <c r="F32" s="60">
        <f>413387</f>
        <v>413387</v>
      </c>
      <c r="G32" s="63">
        <v>0</v>
      </c>
      <c r="H32" s="60">
        <v>0</v>
      </c>
      <c r="I32" s="60">
        <v>0</v>
      </c>
      <c r="J32" s="63">
        <f t="shared" si="1"/>
        <v>0</v>
      </c>
      <c r="K32" s="60">
        <f t="shared" si="2"/>
        <v>0</v>
      </c>
      <c r="L32" s="63">
        <v>0</v>
      </c>
      <c r="M32" s="60">
        <v>0</v>
      </c>
      <c r="N32" s="60">
        <v>0</v>
      </c>
      <c r="O32" s="60">
        <v>0</v>
      </c>
      <c r="P32" s="60">
        <v>0</v>
      </c>
      <c r="Q32" s="63">
        <f t="shared" si="3"/>
        <v>413387</v>
      </c>
      <c r="S32" s="109"/>
      <c r="T32" s="109"/>
    </row>
    <row r="33" spans="1:20" s="23" customFormat="1" ht="100.15" hidden="1" customHeight="1">
      <c r="A33" s="58" t="s">
        <v>52</v>
      </c>
      <c r="B33" s="72" t="s">
        <v>136</v>
      </c>
      <c r="C33" s="65" t="s">
        <v>130</v>
      </c>
      <c r="D33" s="73" t="s">
        <v>137</v>
      </c>
      <c r="E33" s="60">
        <f t="shared" si="4"/>
        <v>316411</v>
      </c>
      <c r="F33" s="63">
        <f>F34</f>
        <v>316411</v>
      </c>
      <c r="G33" s="63">
        <v>0</v>
      </c>
      <c r="H33" s="60">
        <v>0</v>
      </c>
      <c r="I33" s="60">
        <v>0</v>
      </c>
      <c r="J33" s="63">
        <f t="shared" si="1"/>
        <v>0</v>
      </c>
      <c r="K33" s="60">
        <f t="shared" si="2"/>
        <v>0</v>
      </c>
      <c r="L33" s="63">
        <v>0</v>
      </c>
      <c r="M33" s="60">
        <v>0</v>
      </c>
      <c r="N33" s="60">
        <v>0</v>
      </c>
      <c r="O33" s="60">
        <v>0</v>
      </c>
      <c r="P33" s="60">
        <v>0</v>
      </c>
      <c r="Q33" s="63">
        <f t="shared" si="3"/>
        <v>316411</v>
      </c>
      <c r="R33" s="24"/>
      <c r="S33" s="112"/>
      <c r="T33" s="109"/>
    </row>
    <row r="34" spans="1:20" s="23" customFormat="1" ht="100.15" customHeight="1">
      <c r="A34" s="58" t="s">
        <v>170</v>
      </c>
      <c r="B34" s="72" t="s">
        <v>171</v>
      </c>
      <c r="C34" s="65" t="s">
        <v>130</v>
      </c>
      <c r="D34" s="97" t="s">
        <v>79</v>
      </c>
      <c r="E34" s="60">
        <f t="shared" si="4"/>
        <v>316411</v>
      </c>
      <c r="F34" s="60">
        <f>195230-28319+112000+84500-47000</f>
        <v>316411</v>
      </c>
      <c r="G34" s="63">
        <v>0</v>
      </c>
      <c r="H34" s="60">
        <v>0</v>
      </c>
      <c r="I34" s="60">
        <v>0</v>
      </c>
      <c r="J34" s="63">
        <f t="shared" si="1"/>
        <v>0</v>
      </c>
      <c r="K34" s="60">
        <f t="shared" si="2"/>
        <v>0</v>
      </c>
      <c r="L34" s="63">
        <v>0</v>
      </c>
      <c r="M34" s="60">
        <v>0</v>
      </c>
      <c r="N34" s="60">
        <v>0</v>
      </c>
      <c r="O34" s="60">
        <v>0</v>
      </c>
      <c r="P34" s="60">
        <v>0</v>
      </c>
      <c r="Q34" s="63">
        <f>E34+J34</f>
        <v>316411</v>
      </c>
      <c r="R34" s="24"/>
      <c r="S34" s="112"/>
      <c r="T34" s="109"/>
    </row>
    <row r="35" spans="1:20" s="23" customFormat="1" ht="100.15" hidden="1" customHeight="1">
      <c r="A35" s="58" t="s">
        <v>53</v>
      </c>
      <c r="B35" s="72" t="s">
        <v>31</v>
      </c>
      <c r="C35" s="65"/>
      <c r="D35" s="75" t="s">
        <v>32</v>
      </c>
      <c r="E35" s="60">
        <f>E36</f>
        <v>71700</v>
      </c>
      <c r="F35" s="60">
        <f>F36</f>
        <v>71700</v>
      </c>
      <c r="G35" s="63">
        <v>0</v>
      </c>
      <c r="H35" s="60">
        <v>0</v>
      </c>
      <c r="I35" s="60">
        <v>0</v>
      </c>
      <c r="J35" s="63">
        <f t="shared" si="1"/>
        <v>0</v>
      </c>
      <c r="K35" s="60">
        <f t="shared" si="2"/>
        <v>0</v>
      </c>
      <c r="L35" s="63">
        <v>0</v>
      </c>
      <c r="M35" s="60">
        <v>0</v>
      </c>
      <c r="N35" s="60">
        <v>0</v>
      </c>
      <c r="O35" s="60">
        <v>0</v>
      </c>
      <c r="P35" s="60">
        <v>0</v>
      </c>
      <c r="Q35" s="63">
        <f t="shared" si="3"/>
        <v>71700</v>
      </c>
      <c r="R35" s="24"/>
      <c r="S35" s="112"/>
      <c r="T35" s="109"/>
    </row>
    <row r="36" spans="1:20" s="23" customFormat="1" ht="195" customHeight="1">
      <c r="A36" s="58" t="s">
        <v>54</v>
      </c>
      <c r="B36" s="65" t="s">
        <v>33</v>
      </c>
      <c r="C36" s="65" t="s">
        <v>127</v>
      </c>
      <c r="D36" s="76" t="s">
        <v>181</v>
      </c>
      <c r="E36" s="60">
        <f>F36</f>
        <v>71700</v>
      </c>
      <c r="F36" s="63">
        <f>68700+8000+8000-13000</f>
        <v>71700</v>
      </c>
      <c r="G36" s="63">
        <v>0</v>
      </c>
      <c r="H36" s="60">
        <v>0</v>
      </c>
      <c r="I36" s="60">
        <v>0</v>
      </c>
      <c r="J36" s="63">
        <f t="shared" si="1"/>
        <v>0</v>
      </c>
      <c r="K36" s="60">
        <f t="shared" si="2"/>
        <v>0</v>
      </c>
      <c r="L36" s="63">
        <v>0</v>
      </c>
      <c r="M36" s="60">
        <v>0</v>
      </c>
      <c r="N36" s="60">
        <v>0</v>
      </c>
      <c r="O36" s="60">
        <v>0</v>
      </c>
      <c r="P36" s="60">
        <v>0</v>
      </c>
      <c r="Q36" s="63">
        <f t="shared" si="3"/>
        <v>71700</v>
      </c>
      <c r="R36" s="24"/>
      <c r="S36" s="112"/>
      <c r="T36" s="109"/>
    </row>
    <row r="37" spans="1:20" s="23" customFormat="1" ht="100.15" hidden="1" customHeight="1">
      <c r="A37" s="77" t="s">
        <v>35</v>
      </c>
      <c r="B37" s="78"/>
      <c r="C37" s="78"/>
      <c r="D37" s="79" t="s">
        <v>36</v>
      </c>
      <c r="E37" s="60">
        <f>E38</f>
        <v>6025111</v>
      </c>
      <c r="F37" s="67">
        <f>F38</f>
        <v>6025111</v>
      </c>
      <c r="G37" s="80">
        <f>G38</f>
        <v>0</v>
      </c>
      <c r="H37" s="60">
        <v>0</v>
      </c>
      <c r="I37" s="60">
        <v>0</v>
      </c>
      <c r="J37" s="63">
        <f t="shared" si="1"/>
        <v>0</v>
      </c>
      <c r="K37" s="60">
        <f t="shared" si="2"/>
        <v>0</v>
      </c>
      <c r="L37" s="63">
        <v>0</v>
      </c>
      <c r="M37" s="60">
        <v>0</v>
      </c>
      <c r="N37" s="60">
        <v>0</v>
      </c>
      <c r="O37" s="60">
        <v>0</v>
      </c>
      <c r="P37" s="60">
        <v>0</v>
      </c>
      <c r="Q37" s="81">
        <f t="shared" si="3"/>
        <v>6025111</v>
      </c>
      <c r="R37" s="24"/>
      <c r="S37" s="112"/>
      <c r="T37" s="109"/>
    </row>
    <row r="38" spans="1:20" s="23" customFormat="1" ht="100.15" customHeight="1">
      <c r="A38" s="58" t="s">
        <v>55</v>
      </c>
      <c r="B38" s="58" t="s">
        <v>138</v>
      </c>
      <c r="C38" s="58" t="s">
        <v>27</v>
      </c>
      <c r="D38" s="73" t="s">
        <v>139</v>
      </c>
      <c r="E38" s="60">
        <f>F38</f>
        <v>6025111</v>
      </c>
      <c r="F38" s="63">
        <f>7516184-1491073</f>
        <v>6025111</v>
      </c>
      <c r="G38" s="63">
        <v>0</v>
      </c>
      <c r="H38" s="61">
        <v>115914</v>
      </c>
      <c r="I38" s="60">
        <v>0</v>
      </c>
      <c r="J38" s="63">
        <f>L38+O38</f>
        <v>631691</v>
      </c>
      <c r="K38" s="61">
        <f>O38</f>
        <v>606205</v>
      </c>
      <c r="L38" s="62">
        <f>2970+22516</f>
        <v>25486</v>
      </c>
      <c r="M38" s="61">
        <v>0</v>
      </c>
      <c r="N38" s="61">
        <v>0</v>
      </c>
      <c r="O38" s="61">
        <f>411616+198000+1491073-1491073-3411</f>
        <v>606205</v>
      </c>
      <c r="P38" s="60">
        <v>0</v>
      </c>
      <c r="Q38" s="63">
        <f>E38+J38</f>
        <v>6656802</v>
      </c>
      <c r="R38" s="24"/>
      <c r="S38" s="113"/>
      <c r="T38" s="114"/>
    </row>
    <row r="39" spans="1:20" s="23" customFormat="1" ht="100.15" customHeight="1">
      <c r="A39" s="58" t="s">
        <v>97</v>
      </c>
      <c r="B39" s="58" t="s">
        <v>98</v>
      </c>
      <c r="C39" s="58" t="s">
        <v>99</v>
      </c>
      <c r="D39" s="73" t="s">
        <v>100</v>
      </c>
      <c r="E39" s="60">
        <f>F39</f>
        <v>0</v>
      </c>
      <c r="F39" s="63">
        <v>0</v>
      </c>
      <c r="G39" s="63">
        <v>0</v>
      </c>
      <c r="H39" s="61">
        <v>0</v>
      </c>
      <c r="I39" s="60">
        <v>0</v>
      </c>
      <c r="J39" s="63">
        <f t="shared" si="1"/>
        <v>4714</v>
      </c>
      <c r="K39" s="61">
        <f t="shared" si="2"/>
        <v>0</v>
      </c>
      <c r="L39" s="62">
        <v>4714</v>
      </c>
      <c r="M39" s="61">
        <v>0</v>
      </c>
      <c r="N39" s="61">
        <v>0</v>
      </c>
      <c r="O39" s="61">
        <v>0</v>
      </c>
      <c r="P39" s="60"/>
      <c r="Q39" s="63">
        <f>E39+J39</f>
        <v>4714</v>
      </c>
      <c r="R39" s="24"/>
      <c r="S39" s="111"/>
      <c r="T39" s="109"/>
    </row>
    <row r="40" spans="1:20" s="26" customFormat="1" ht="138.19999999999999" customHeight="1">
      <c r="A40" s="82" t="s">
        <v>80</v>
      </c>
      <c r="B40" s="83" t="s">
        <v>93</v>
      </c>
      <c r="C40" s="82" t="s">
        <v>94</v>
      </c>
      <c r="D40" s="98" t="s">
        <v>95</v>
      </c>
      <c r="E40" s="60">
        <f>F40</f>
        <v>23500</v>
      </c>
      <c r="F40" s="60">
        <v>23500</v>
      </c>
      <c r="G40" s="60">
        <f t="shared" ref="G40:I41" si="5">G41</f>
        <v>0</v>
      </c>
      <c r="H40" s="61">
        <f t="shared" si="5"/>
        <v>0</v>
      </c>
      <c r="I40" s="60">
        <f t="shared" si="5"/>
        <v>0</v>
      </c>
      <c r="J40" s="63">
        <f>L40+O40</f>
        <v>0</v>
      </c>
      <c r="K40" s="60">
        <f t="shared" si="2"/>
        <v>0</v>
      </c>
      <c r="L40" s="63">
        <v>0</v>
      </c>
      <c r="M40" s="60">
        <f ca="1">M41</f>
        <v>0</v>
      </c>
      <c r="N40" s="60">
        <f ca="1">N41</f>
        <v>0</v>
      </c>
      <c r="O40" s="60">
        <v>0</v>
      </c>
      <c r="P40" s="67">
        <f>P41</f>
        <v>0</v>
      </c>
      <c r="Q40" s="63">
        <f>E40+J40</f>
        <v>23500</v>
      </c>
      <c r="R40" s="25"/>
      <c r="S40" s="115"/>
      <c r="T40" s="116"/>
    </row>
    <row r="41" spans="1:20" s="26" customFormat="1" ht="98.45" hidden="1" customHeight="1">
      <c r="A41" s="159" t="s">
        <v>194</v>
      </c>
      <c r="B41" s="159" t="s">
        <v>195</v>
      </c>
      <c r="C41" s="159" t="s">
        <v>196</v>
      </c>
      <c r="D41" s="162" t="s">
        <v>197</v>
      </c>
      <c r="E41" s="60">
        <f>F41</f>
        <v>0</v>
      </c>
      <c r="F41" s="60">
        <v>0</v>
      </c>
      <c r="G41" s="60">
        <f t="shared" si="5"/>
        <v>0</v>
      </c>
      <c r="H41" s="61">
        <f t="shared" si="5"/>
        <v>0</v>
      </c>
      <c r="I41" s="60">
        <f t="shared" si="5"/>
        <v>0</v>
      </c>
      <c r="J41" s="63">
        <f>L41+O41</f>
        <v>1494484</v>
      </c>
      <c r="K41" s="60">
        <f t="shared" si="2"/>
        <v>1494484</v>
      </c>
      <c r="L41" s="63">
        <v>0</v>
      </c>
      <c r="M41" s="60">
        <f ca="1">M41</f>
        <v>0</v>
      </c>
      <c r="N41" s="60">
        <f ca="1">N41</f>
        <v>0</v>
      </c>
      <c r="O41" s="60">
        <f>1494484</f>
        <v>1494484</v>
      </c>
      <c r="P41" s="67">
        <f>P42</f>
        <v>0</v>
      </c>
      <c r="Q41" s="63">
        <f>E41+J41</f>
        <v>1494484</v>
      </c>
      <c r="S41" s="116"/>
      <c r="T41" s="116"/>
    </row>
    <row r="42" spans="1:20" s="23" customFormat="1" ht="15" hidden="1" customHeight="1">
      <c r="A42" s="58"/>
      <c r="B42" s="58"/>
      <c r="C42" s="58"/>
      <c r="D42" s="85"/>
      <c r="E42" s="60">
        <f>E43</f>
        <v>0</v>
      </c>
      <c r="F42" s="60">
        <f>F43</f>
        <v>0</v>
      </c>
      <c r="G42" s="60">
        <f t="shared" ref="G42:P42" si="6">G43</f>
        <v>0</v>
      </c>
      <c r="H42" s="60">
        <f t="shared" si="6"/>
        <v>0</v>
      </c>
      <c r="I42" s="86">
        <f t="shared" si="6"/>
        <v>0</v>
      </c>
      <c r="J42" s="63">
        <f t="shared" si="1"/>
        <v>0</v>
      </c>
      <c r="K42" s="60">
        <f t="shared" si="6"/>
        <v>0</v>
      </c>
      <c r="L42" s="63">
        <v>0</v>
      </c>
      <c r="M42" s="60">
        <f t="shared" si="6"/>
        <v>0</v>
      </c>
      <c r="N42" s="60">
        <f t="shared" si="6"/>
        <v>0</v>
      </c>
      <c r="O42" s="86">
        <f t="shared" si="6"/>
        <v>0</v>
      </c>
      <c r="P42" s="86">
        <f t="shared" si="6"/>
        <v>0</v>
      </c>
      <c r="Q42" s="60">
        <f>Q43</f>
        <v>0</v>
      </c>
      <c r="S42" s="109"/>
      <c r="T42" s="109"/>
    </row>
    <row r="43" spans="1:20" s="2" customFormat="1" ht="15" hidden="1" customHeight="1">
      <c r="A43" s="58"/>
      <c r="B43" s="58"/>
      <c r="C43" s="58"/>
      <c r="D43" s="87"/>
      <c r="E43" s="60">
        <f>F43</f>
        <v>0</v>
      </c>
      <c r="F43" s="60"/>
      <c r="G43" s="60"/>
      <c r="H43" s="60"/>
      <c r="I43" s="60"/>
      <c r="J43" s="63">
        <f t="shared" si="1"/>
        <v>0</v>
      </c>
      <c r="K43" s="60"/>
      <c r="L43" s="63">
        <v>0</v>
      </c>
      <c r="M43" s="63"/>
      <c r="N43" s="63"/>
      <c r="O43" s="86">
        <f>+P43</f>
        <v>0</v>
      </c>
      <c r="P43" s="86">
        <v>0</v>
      </c>
      <c r="Q43" s="63">
        <f>E43+J43</f>
        <v>0</v>
      </c>
      <c r="S43" s="117"/>
      <c r="T43" s="117"/>
    </row>
    <row r="44" spans="1:20" s="2" customFormat="1" ht="80.25" customHeight="1">
      <c r="A44" s="82" t="s">
        <v>113</v>
      </c>
      <c r="B44" s="83" t="s">
        <v>114</v>
      </c>
      <c r="C44" s="82" t="s">
        <v>196</v>
      </c>
      <c r="D44" s="87" t="s">
        <v>115</v>
      </c>
      <c r="E44" s="60"/>
      <c r="F44" s="60"/>
      <c r="G44" s="60"/>
      <c r="H44" s="60"/>
      <c r="I44" s="60"/>
      <c r="J44" s="63"/>
      <c r="K44" s="60"/>
      <c r="L44" s="63"/>
      <c r="M44" s="63"/>
      <c r="N44" s="63"/>
      <c r="O44" s="86"/>
      <c r="P44" s="86"/>
      <c r="Q44" s="63"/>
      <c r="S44" s="117"/>
      <c r="T44" s="117"/>
    </row>
    <row r="45" spans="1:20" s="2" customFormat="1" ht="110.25" customHeight="1">
      <c r="A45" s="82" t="s">
        <v>212</v>
      </c>
      <c r="B45" s="83" t="s">
        <v>213</v>
      </c>
      <c r="C45" s="82" t="s">
        <v>214</v>
      </c>
      <c r="D45" s="98" t="s">
        <v>215</v>
      </c>
      <c r="E45" s="60"/>
      <c r="F45" s="60"/>
      <c r="G45" s="60"/>
      <c r="H45" s="60"/>
      <c r="I45" s="60"/>
      <c r="J45" s="63"/>
      <c r="K45" s="60"/>
      <c r="L45" s="63"/>
      <c r="M45" s="63"/>
      <c r="N45" s="63"/>
      <c r="O45" s="86"/>
      <c r="P45" s="86"/>
      <c r="Q45" s="63"/>
      <c r="S45" s="117"/>
      <c r="T45" s="117"/>
    </row>
    <row r="46" spans="1:20" s="26" customFormat="1" ht="165.6" customHeight="1">
      <c r="A46" s="54" t="s">
        <v>56</v>
      </c>
      <c r="B46" s="54"/>
      <c r="C46" s="54"/>
      <c r="D46" s="88" t="s">
        <v>209</v>
      </c>
      <c r="E46" s="57">
        <f>E47</f>
        <v>16735665</v>
      </c>
      <c r="F46" s="57">
        <f>F47</f>
        <v>16735665</v>
      </c>
      <c r="G46" s="57">
        <f t="shared" ref="G46:P46" si="7">G47</f>
        <v>12204996</v>
      </c>
      <c r="H46" s="57">
        <f t="shared" si="7"/>
        <v>718273</v>
      </c>
      <c r="I46" s="57">
        <f t="shared" si="7"/>
        <v>0</v>
      </c>
      <c r="J46" s="57">
        <f>L46+O46</f>
        <v>318000</v>
      </c>
      <c r="K46" s="57">
        <f t="shared" si="7"/>
        <v>0</v>
      </c>
      <c r="L46" s="57">
        <f t="shared" si="7"/>
        <v>318000</v>
      </c>
      <c r="M46" s="57">
        <f t="shared" si="7"/>
        <v>251400</v>
      </c>
      <c r="N46" s="57">
        <f t="shared" si="7"/>
        <v>5247</v>
      </c>
      <c r="O46" s="57">
        <f t="shared" si="7"/>
        <v>0</v>
      </c>
      <c r="P46" s="57">
        <f t="shared" si="7"/>
        <v>0</v>
      </c>
      <c r="Q46" s="57">
        <f>Q47</f>
        <v>17053665</v>
      </c>
      <c r="R46" s="27"/>
      <c r="S46" s="118"/>
      <c r="T46" s="119"/>
    </row>
    <row r="47" spans="1:20" s="26" customFormat="1" ht="102.6" customHeight="1">
      <c r="A47" s="54" t="s">
        <v>57</v>
      </c>
      <c r="B47" s="54"/>
      <c r="C47" s="54"/>
      <c r="D47" s="88" t="s">
        <v>209</v>
      </c>
      <c r="E47" s="57">
        <f>E48+E49+E51+E52+E55+E56+E57+E58+E59+E60+E61+E62+E63+E64+E65+E66+E67+E69+E70+E73+E75+E78+E79</f>
        <v>16735665</v>
      </c>
      <c r="F47" s="57">
        <f t="shared" ref="F47:Q47" si="8">F48+F49+F51+F52+F55+F56+F57+F58+F59+F60+F61+F62+F63+F64+F65+F66+F67+F69+F70+F73+F75+F78+F79</f>
        <v>16735665</v>
      </c>
      <c r="G47" s="57">
        <f>G48+G49+G51+G52+G55+G56+G57+G58+G59+G60+G61+G62+G63+G64+G65+G66+G67+G69+G70+G73+G75+G78+G79</f>
        <v>12204996</v>
      </c>
      <c r="H47" s="57">
        <f t="shared" si="8"/>
        <v>718273</v>
      </c>
      <c r="I47" s="57">
        <f t="shared" si="8"/>
        <v>0</v>
      </c>
      <c r="J47" s="57">
        <f t="shared" si="8"/>
        <v>318000</v>
      </c>
      <c r="K47" s="57">
        <f t="shared" si="8"/>
        <v>0</v>
      </c>
      <c r="L47" s="57">
        <f t="shared" si="8"/>
        <v>318000</v>
      </c>
      <c r="M47" s="57">
        <f t="shared" si="8"/>
        <v>251400</v>
      </c>
      <c r="N47" s="57">
        <f t="shared" si="8"/>
        <v>5247</v>
      </c>
      <c r="O47" s="57">
        <f t="shared" si="8"/>
        <v>0</v>
      </c>
      <c r="P47" s="57">
        <f t="shared" si="8"/>
        <v>0</v>
      </c>
      <c r="Q47" s="57">
        <f t="shared" si="8"/>
        <v>17053665</v>
      </c>
      <c r="R47" s="27"/>
      <c r="S47" s="120"/>
      <c r="T47" s="119"/>
    </row>
    <row r="48" spans="1:20" s="26" customFormat="1" ht="117" hidden="1" customHeight="1">
      <c r="A48" s="84" t="s">
        <v>178</v>
      </c>
      <c r="B48" s="84" t="s">
        <v>183</v>
      </c>
      <c r="C48" s="84" t="s">
        <v>34</v>
      </c>
      <c r="D48" s="64" t="s">
        <v>179</v>
      </c>
      <c r="E48" s="68">
        <f>F48</f>
        <v>0</v>
      </c>
      <c r="F48" s="63">
        <v>0</v>
      </c>
      <c r="G48" s="63">
        <v>0</v>
      </c>
      <c r="H48" s="63">
        <v>0</v>
      </c>
      <c r="I48" s="63">
        <v>0</v>
      </c>
      <c r="J48" s="63">
        <f t="shared" si="1"/>
        <v>0</v>
      </c>
      <c r="K48" s="63">
        <f t="shared" ref="K48:K61" si="9">O48</f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f>E48</f>
        <v>0</v>
      </c>
      <c r="R48" s="27"/>
      <c r="S48" s="119"/>
      <c r="T48" s="119"/>
    </row>
    <row r="49" spans="1:20" s="26" customFormat="1" ht="96.75" hidden="1" customHeight="1">
      <c r="A49" s="84" t="s">
        <v>58</v>
      </c>
      <c r="B49" s="84" t="s">
        <v>39</v>
      </c>
      <c r="C49" s="84" t="s">
        <v>8</v>
      </c>
      <c r="D49" s="64" t="s">
        <v>40</v>
      </c>
      <c r="E49" s="63">
        <f>F49</f>
        <v>0</v>
      </c>
      <c r="F49" s="63">
        <v>0</v>
      </c>
      <c r="G49" s="63">
        <v>0</v>
      </c>
      <c r="H49" s="63">
        <v>0</v>
      </c>
      <c r="I49" s="63">
        <v>0</v>
      </c>
      <c r="J49" s="63">
        <f t="shared" si="1"/>
        <v>0</v>
      </c>
      <c r="K49" s="63">
        <f t="shared" si="9"/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f>E49</f>
        <v>0</v>
      </c>
      <c r="R49" s="27"/>
      <c r="S49" s="119"/>
      <c r="T49" s="119"/>
    </row>
    <row r="50" spans="1:20" s="26" customFormat="1" ht="89.45" hidden="1" customHeight="1">
      <c r="A50" s="84" t="s">
        <v>59</v>
      </c>
      <c r="B50" s="84" t="s">
        <v>41</v>
      </c>
      <c r="C50" s="84"/>
      <c r="D50" s="89" t="s">
        <v>42</v>
      </c>
      <c r="E50" s="68">
        <f>E51+E52</f>
        <v>0</v>
      </c>
      <c r="F50" s="63">
        <f>F51+F52</f>
        <v>0</v>
      </c>
      <c r="G50" s="63">
        <v>0</v>
      </c>
      <c r="H50" s="63">
        <v>0</v>
      </c>
      <c r="I50" s="63">
        <v>0</v>
      </c>
      <c r="J50" s="63">
        <f t="shared" si="1"/>
        <v>0</v>
      </c>
      <c r="K50" s="63">
        <f t="shared" si="9"/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8">
        <f>Q51+Q52</f>
        <v>0</v>
      </c>
      <c r="R50" s="27"/>
      <c r="S50" s="119"/>
      <c r="T50" s="119"/>
    </row>
    <row r="51" spans="1:20" s="26" customFormat="1" ht="125.45" hidden="1" customHeight="1">
      <c r="A51" s="84" t="s">
        <v>60</v>
      </c>
      <c r="B51" s="84" t="s">
        <v>43</v>
      </c>
      <c r="C51" s="84" t="s">
        <v>34</v>
      </c>
      <c r="D51" s="90" t="s">
        <v>176</v>
      </c>
      <c r="E51" s="63">
        <f>F51</f>
        <v>0</v>
      </c>
      <c r="F51" s="63">
        <v>0</v>
      </c>
      <c r="G51" s="63">
        <v>0</v>
      </c>
      <c r="H51" s="63">
        <v>0</v>
      </c>
      <c r="I51" s="63">
        <v>0</v>
      </c>
      <c r="J51" s="63">
        <f t="shared" si="1"/>
        <v>0</v>
      </c>
      <c r="K51" s="63">
        <f t="shared" si="9"/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f>E51</f>
        <v>0</v>
      </c>
      <c r="R51" s="27"/>
      <c r="S51" s="119"/>
      <c r="T51" s="119"/>
    </row>
    <row r="52" spans="1:20" s="26" customFormat="1" ht="120.75" hidden="1" customHeight="1">
      <c r="A52" s="84" t="s">
        <v>61</v>
      </c>
      <c r="B52" s="84" t="s">
        <v>72</v>
      </c>
      <c r="C52" s="84" t="s">
        <v>8</v>
      </c>
      <c r="D52" s="90" t="s">
        <v>44</v>
      </c>
      <c r="E52" s="63">
        <f>F52</f>
        <v>0</v>
      </c>
      <c r="F52" s="63">
        <v>0</v>
      </c>
      <c r="G52" s="63">
        <v>0</v>
      </c>
      <c r="H52" s="63">
        <v>0</v>
      </c>
      <c r="I52" s="63">
        <v>0</v>
      </c>
      <c r="J52" s="63">
        <f t="shared" si="1"/>
        <v>0</v>
      </c>
      <c r="K52" s="63">
        <f t="shared" si="9"/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f>E52</f>
        <v>0</v>
      </c>
      <c r="R52" s="27"/>
      <c r="S52" s="119"/>
      <c r="T52" s="119"/>
    </row>
    <row r="53" spans="1:20" s="23" customFormat="1" ht="184.7" hidden="1" customHeight="1">
      <c r="A53" s="58"/>
      <c r="B53" s="58"/>
      <c r="C53" s="58"/>
      <c r="D53" s="91"/>
      <c r="E53" s="63">
        <f>F53</f>
        <v>0</v>
      </c>
      <c r="F53" s="63"/>
      <c r="G53" s="63">
        <v>0</v>
      </c>
      <c r="H53" s="63">
        <v>0</v>
      </c>
      <c r="I53" s="63">
        <v>0</v>
      </c>
      <c r="J53" s="63">
        <f t="shared" si="1"/>
        <v>0</v>
      </c>
      <c r="K53" s="63">
        <f t="shared" si="9"/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2">
        <f>E53+J53</f>
        <v>0</v>
      </c>
      <c r="R53" s="28"/>
      <c r="S53" s="121"/>
      <c r="T53" s="121"/>
    </row>
    <row r="54" spans="1:20" s="23" customFormat="1" ht="129.19999999999999" hidden="1" customHeight="1">
      <c r="A54" s="58" t="s">
        <v>62</v>
      </c>
      <c r="B54" s="58" t="s">
        <v>9</v>
      </c>
      <c r="C54" s="58"/>
      <c r="D54" s="92" t="s">
        <v>143</v>
      </c>
      <c r="E54" s="93">
        <f>F54</f>
        <v>0</v>
      </c>
      <c r="F54" s="63">
        <f>F55+F56+F57+F58+F59+F60+F61</f>
        <v>0</v>
      </c>
      <c r="G54" s="63">
        <v>0</v>
      </c>
      <c r="H54" s="63">
        <v>0</v>
      </c>
      <c r="I54" s="63">
        <v>0</v>
      </c>
      <c r="J54" s="63">
        <f t="shared" si="1"/>
        <v>0</v>
      </c>
      <c r="K54" s="63">
        <f t="shared" si="9"/>
        <v>0</v>
      </c>
      <c r="L54" s="63">
        <v>0</v>
      </c>
      <c r="M54" s="63">
        <v>0</v>
      </c>
      <c r="N54" s="63">
        <v>0</v>
      </c>
      <c r="O54" s="63">
        <v>0</v>
      </c>
      <c r="P54" s="63">
        <v>0</v>
      </c>
      <c r="Q54" s="93">
        <f t="shared" ref="Q54:Q68" si="10">E54+J54</f>
        <v>0</v>
      </c>
      <c r="R54" s="28"/>
      <c r="S54" s="121"/>
      <c r="T54" s="121"/>
    </row>
    <row r="55" spans="1:20" s="29" customFormat="1" ht="73.900000000000006" hidden="1" customHeight="1">
      <c r="A55" s="83" t="s">
        <v>63</v>
      </c>
      <c r="B55" s="72" t="s">
        <v>10</v>
      </c>
      <c r="C55" s="72" t="s">
        <v>125</v>
      </c>
      <c r="D55" s="94" t="s">
        <v>11</v>
      </c>
      <c r="E55" s="63">
        <f>F55</f>
        <v>0</v>
      </c>
      <c r="F55" s="60">
        <v>0</v>
      </c>
      <c r="G55" s="63">
        <v>0</v>
      </c>
      <c r="H55" s="63">
        <v>0</v>
      </c>
      <c r="I55" s="63">
        <v>0</v>
      </c>
      <c r="J55" s="63">
        <f t="shared" si="1"/>
        <v>0</v>
      </c>
      <c r="K55" s="63">
        <f t="shared" si="9"/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2">
        <f t="shared" si="10"/>
        <v>0</v>
      </c>
      <c r="S55" s="122"/>
      <c r="T55" s="122"/>
    </row>
    <row r="56" spans="1:20" s="29" customFormat="1" ht="59.25" hidden="1" customHeight="1">
      <c r="A56" s="83" t="s">
        <v>64</v>
      </c>
      <c r="B56" s="72" t="s">
        <v>12</v>
      </c>
      <c r="C56" s="72" t="s">
        <v>125</v>
      </c>
      <c r="D56" s="95" t="s">
        <v>22</v>
      </c>
      <c r="E56" s="63">
        <f t="shared" ref="E56:E67" si="11">F56</f>
        <v>0</v>
      </c>
      <c r="F56" s="60">
        <v>0</v>
      </c>
      <c r="G56" s="63">
        <v>0</v>
      </c>
      <c r="H56" s="63">
        <v>0</v>
      </c>
      <c r="I56" s="63">
        <v>0</v>
      </c>
      <c r="J56" s="63">
        <f t="shared" si="1"/>
        <v>0</v>
      </c>
      <c r="K56" s="63">
        <f t="shared" si="9"/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2">
        <f t="shared" si="10"/>
        <v>0</v>
      </c>
      <c r="S56" s="122"/>
      <c r="T56" s="122"/>
    </row>
    <row r="57" spans="1:20" s="29" customFormat="1" ht="57.2" hidden="1" customHeight="1">
      <c r="A57" s="83" t="s">
        <v>65</v>
      </c>
      <c r="B57" s="72" t="s">
        <v>13</v>
      </c>
      <c r="C57" s="72" t="s">
        <v>125</v>
      </c>
      <c r="D57" s="94" t="s">
        <v>14</v>
      </c>
      <c r="E57" s="63">
        <f t="shared" si="11"/>
        <v>0</v>
      </c>
      <c r="F57" s="60">
        <v>0</v>
      </c>
      <c r="G57" s="63">
        <v>0</v>
      </c>
      <c r="H57" s="63">
        <v>0</v>
      </c>
      <c r="I57" s="63">
        <v>0</v>
      </c>
      <c r="J57" s="63">
        <f t="shared" si="1"/>
        <v>0</v>
      </c>
      <c r="K57" s="63">
        <f t="shared" si="9"/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2">
        <f t="shared" si="10"/>
        <v>0</v>
      </c>
      <c r="S57" s="122"/>
      <c r="T57" s="122"/>
    </row>
    <row r="58" spans="1:20" s="29" customFormat="1" ht="86.25" hidden="1" customHeight="1">
      <c r="A58" s="83" t="s">
        <v>66</v>
      </c>
      <c r="B58" s="72" t="s">
        <v>15</v>
      </c>
      <c r="C58" s="72" t="s">
        <v>125</v>
      </c>
      <c r="D58" s="94" t="s">
        <v>16</v>
      </c>
      <c r="E58" s="63">
        <f t="shared" si="11"/>
        <v>0</v>
      </c>
      <c r="F58" s="60">
        <v>0</v>
      </c>
      <c r="G58" s="63">
        <v>0</v>
      </c>
      <c r="H58" s="63">
        <v>0</v>
      </c>
      <c r="I58" s="63">
        <v>0</v>
      </c>
      <c r="J58" s="63">
        <f t="shared" si="1"/>
        <v>0</v>
      </c>
      <c r="K58" s="63">
        <f t="shared" si="9"/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2">
        <f t="shared" si="10"/>
        <v>0</v>
      </c>
      <c r="S58" s="122"/>
      <c r="T58" s="122"/>
    </row>
    <row r="59" spans="1:20" s="29" customFormat="1" ht="59.25" hidden="1" customHeight="1">
      <c r="A59" s="83" t="s">
        <v>67</v>
      </c>
      <c r="B59" s="72" t="s">
        <v>17</v>
      </c>
      <c r="C59" s="96" t="s">
        <v>125</v>
      </c>
      <c r="D59" s="94" t="s">
        <v>18</v>
      </c>
      <c r="E59" s="63">
        <f t="shared" si="11"/>
        <v>0</v>
      </c>
      <c r="F59" s="60">
        <v>0</v>
      </c>
      <c r="G59" s="63">
        <v>0</v>
      </c>
      <c r="H59" s="63">
        <v>0</v>
      </c>
      <c r="I59" s="63">
        <v>0</v>
      </c>
      <c r="J59" s="63">
        <f t="shared" si="1"/>
        <v>0</v>
      </c>
      <c r="K59" s="63">
        <f t="shared" si="9"/>
        <v>0</v>
      </c>
      <c r="L59" s="63">
        <v>0</v>
      </c>
      <c r="M59" s="63">
        <v>0</v>
      </c>
      <c r="N59" s="63">
        <v>0</v>
      </c>
      <c r="O59" s="63">
        <v>0</v>
      </c>
      <c r="P59" s="63">
        <v>0</v>
      </c>
      <c r="Q59" s="62">
        <f t="shared" si="10"/>
        <v>0</v>
      </c>
      <c r="S59" s="122"/>
      <c r="T59" s="122"/>
    </row>
    <row r="60" spans="1:20" s="29" customFormat="1" ht="57.2" hidden="1" customHeight="1">
      <c r="A60" s="58" t="s">
        <v>68</v>
      </c>
      <c r="B60" s="65" t="s">
        <v>19</v>
      </c>
      <c r="C60" s="72" t="s">
        <v>125</v>
      </c>
      <c r="D60" s="94" t="s">
        <v>20</v>
      </c>
      <c r="E60" s="63">
        <f t="shared" si="11"/>
        <v>0</v>
      </c>
      <c r="F60" s="60">
        <v>0</v>
      </c>
      <c r="G60" s="63">
        <v>0</v>
      </c>
      <c r="H60" s="63">
        <v>0</v>
      </c>
      <c r="I60" s="63">
        <v>0</v>
      </c>
      <c r="J60" s="63">
        <f t="shared" si="1"/>
        <v>0</v>
      </c>
      <c r="K60" s="63">
        <f t="shared" si="9"/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2">
        <f t="shared" si="10"/>
        <v>0</v>
      </c>
      <c r="S60" s="122"/>
      <c r="T60" s="122"/>
    </row>
    <row r="61" spans="1:20" s="29" customFormat="1" ht="88.5" hidden="1" customHeight="1">
      <c r="A61" s="58" t="s">
        <v>69</v>
      </c>
      <c r="B61" s="65" t="s">
        <v>21</v>
      </c>
      <c r="C61" s="72" t="s">
        <v>125</v>
      </c>
      <c r="D61" s="94" t="s">
        <v>23</v>
      </c>
      <c r="E61" s="63">
        <f t="shared" si="11"/>
        <v>0</v>
      </c>
      <c r="F61" s="60">
        <v>0</v>
      </c>
      <c r="G61" s="63">
        <v>0</v>
      </c>
      <c r="H61" s="63">
        <v>0</v>
      </c>
      <c r="I61" s="63">
        <v>0</v>
      </c>
      <c r="J61" s="63">
        <f t="shared" si="1"/>
        <v>0</v>
      </c>
      <c r="K61" s="63">
        <f t="shared" si="9"/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62">
        <f t="shared" si="10"/>
        <v>0</v>
      </c>
      <c r="S61" s="122"/>
      <c r="T61" s="122"/>
    </row>
    <row r="62" spans="1:20" s="29" customFormat="1" ht="133.15" hidden="1" customHeight="1">
      <c r="A62" s="58" t="s">
        <v>189</v>
      </c>
      <c r="B62" s="70" t="s">
        <v>24</v>
      </c>
      <c r="C62" s="72" t="s">
        <v>125</v>
      </c>
      <c r="D62" s="97" t="s">
        <v>190</v>
      </c>
      <c r="E62" s="62">
        <f t="shared" si="11"/>
        <v>0</v>
      </c>
      <c r="F62" s="60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/>
      <c r="Q62" s="62">
        <f t="shared" si="10"/>
        <v>0</v>
      </c>
      <c r="S62" s="122"/>
      <c r="T62" s="122"/>
    </row>
    <row r="63" spans="1:20" s="29" customFormat="1" ht="79.5" hidden="1" customHeight="1">
      <c r="A63" s="58" t="s">
        <v>144</v>
      </c>
      <c r="B63" s="70" t="s">
        <v>145</v>
      </c>
      <c r="C63" s="72" t="s">
        <v>128</v>
      </c>
      <c r="D63" s="74" t="s">
        <v>146</v>
      </c>
      <c r="E63" s="63">
        <f t="shared" si="11"/>
        <v>0</v>
      </c>
      <c r="F63" s="60">
        <v>0</v>
      </c>
      <c r="G63" s="63">
        <v>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63"/>
      <c r="Q63" s="62">
        <f t="shared" si="10"/>
        <v>0</v>
      </c>
      <c r="S63" s="122"/>
      <c r="T63" s="122"/>
    </row>
    <row r="64" spans="1:20" s="29" customFormat="1" ht="115.5" hidden="1" customHeight="1">
      <c r="A64" s="58" t="s">
        <v>147</v>
      </c>
      <c r="B64" s="70" t="s">
        <v>148</v>
      </c>
      <c r="C64" s="72" t="s">
        <v>128</v>
      </c>
      <c r="D64" s="74" t="s">
        <v>149</v>
      </c>
      <c r="E64" s="63">
        <f t="shared" si="11"/>
        <v>0</v>
      </c>
      <c r="F64" s="60">
        <v>0</v>
      </c>
      <c r="G64" s="63">
        <v>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/>
      <c r="Q64" s="62">
        <f t="shared" si="10"/>
        <v>0</v>
      </c>
      <c r="S64" s="122"/>
      <c r="T64" s="122"/>
    </row>
    <row r="65" spans="1:20" s="29" customFormat="1" ht="79.5" hidden="1" customHeight="1">
      <c r="A65" s="58" t="s">
        <v>150</v>
      </c>
      <c r="B65" s="70" t="s">
        <v>151</v>
      </c>
      <c r="C65" s="72" t="s">
        <v>128</v>
      </c>
      <c r="D65" s="74" t="s">
        <v>152</v>
      </c>
      <c r="E65" s="63">
        <f t="shared" si="11"/>
        <v>0</v>
      </c>
      <c r="F65" s="60">
        <v>0</v>
      </c>
      <c r="G65" s="63">
        <v>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/>
      <c r="Q65" s="62">
        <f t="shared" si="10"/>
        <v>0</v>
      </c>
      <c r="S65" s="122"/>
      <c r="T65" s="122"/>
    </row>
    <row r="66" spans="1:20" s="29" customFormat="1" ht="118.5" hidden="1" customHeight="1">
      <c r="A66" s="58" t="s">
        <v>153</v>
      </c>
      <c r="B66" s="70" t="s">
        <v>154</v>
      </c>
      <c r="C66" s="72" t="s">
        <v>125</v>
      </c>
      <c r="D66" s="74" t="s">
        <v>155</v>
      </c>
      <c r="E66" s="63">
        <f t="shared" si="11"/>
        <v>0</v>
      </c>
      <c r="F66" s="60">
        <v>0</v>
      </c>
      <c r="G66" s="63">
        <v>0</v>
      </c>
      <c r="H66" s="63">
        <v>0</v>
      </c>
      <c r="I66" s="63">
        <v>0</v>
      </c>
      <c r="J66" s="63">
        <f t="shared" si="1"/>
        <v>0</v>
      </c>
      <c r="K66" s="63">
        <f>O66</f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2">
        <f t="shared" si="10"/>
        <v>0</v>
      </c>
      <c r="S66" s="122"/>
      <c r="T66" s="122"/>
    </row>
    <row r="67" spans="1:20" s="29" customFormat="1" ht="123" hidden="1" customHeight="1">
      <c r="A67" s="58" t="s">
        <v>156</v>
      </c>
      <c r="B67" s="70" t="s">
        <v>157</v>
      </c>
      <c r="C67" s="72" t="s">
        <v>128</v>
      </c>
      <c r="D67" s="74" t="s">
        <v>158</v>
      </c>
      <c r="E67" s="63">
        <f t="shared" si="11"/>
        <v>0</v>
      </c>
      <c r="F67" s="60">
        <v>0</v>
      </c>
      <c r="G67" s="63">
        <v>0</v>
      </c>
      <c r="H67" s="60">
        <v>0</v>
      </c>
      <c r="I67" s="60">
        <v>0</v>
      </c>
      <c r="J67" s="63">
        <f t="shared" si="1"/>
        <v>0</v>
      </c>
      <c r="K67" s="63">
        <f>O67</f>
        <v>0</v>
      </c>
      <c r="L67" s="63">
        <v>0</v>
      </c>
      <c r="M67" s="60">
        <v>0</v>
      </c>
      <c r="N67" s="60">
        <v>0</v>
      </c>
      <c r="O67" s="60">
        <v>0</v>
      </c>
      <c r="P67" s="60">
        <v>0</v>
      </c>
      <c r="Q67" s="62">
        <f t="shared" si="10"/>
        <v>0</v>
      </c>
      <c r="S67" s="122"/>
      <c r="T67" s="122"/>
    </row>
    <row r="68" spans="1:20" s="29" customFormat="1" ht="87" hidden="1" customHeight="1">
      <c r="A68" s="58" t="s">
        <v>185</v>
      </c>
      <c r="B68" s="70" t="s">
        <v>188</v>
      </c>
      <c r="C68" s="72" t="s">
        <v>125</v>
      </c>
      <c r="D68" s="74"/>
      <c r="E68" s="68">
        <f>F68</f>
        <v>0</v>
      </c>
      <c r="F68" s="60">
        <v>0</v>
      </c>
      <c r="G68" s="63">
        <v>0</v>
      </c>
      <c r="H68" s="60">
        <v>0</v>
      </c>
      <c r="I68" s="60">
        <v>0</v>
      </c>
      <c r="J68" s="63">
        <f t="shared" si="1"/>
        <v>0</v>
      </c>
      <c r="K68" s="63">
        <f>O68</f>
        <v>0</v>
      </c>
      <c r="L68" s="63">
        <v>0</v>
      </c>
      <c r="M68" s="60">
        <v>0</v>
      </c>
      <c r="N68" s="60">
        <v>0</v>
      </c>
      <c r="O68" s="60">
        <v>0</v>
      </c>
      <c r="P68" s="60">
        <v>0</v>
      </c>
      <c r="Q68" s="93">
        <f t="shared" si="10"/>
        <v>0</v>
      </c>
      <c r="S68" s="122"/>
      <c r="T68" s="122"/>
    </row>
    <row r="69" spans="1:20" s="23" customFormat="1" ht="126.75" hidden="1" customHeight="1">
      <c r="A69" s="58" t="s">
        <v>184</v>
      </c>
      <c r="B69" s="65" t="s">
        <v>186</v>
      </c>
      <c r="C69" s="65" t="s">
        <v>125</v>
      </c>
      <c r="D69" s="97" t="s">
        <v>187</v>
      </c>
      <c r="E69" s="63">
        <f>F69</f>
        <v>0</v>
      </c>
      <c r="F69" s="60">
        <v>0</v>
      </c>
      <c r="G69" s="63">
        <v>0</v>
      </c>
      <c r="H69" s="60">
        <v>0</v>
      </c>
      <c r="I69" s="60">
        <v>0</v>
      </c>
      <c r="J69" s="63">
        <f>L69+O69</f>
        <v>0</v>
      </c>
      <c r="K69" s="63">
        <f>O69</f>
        <v>0</v>
      </c>
      <c r="L69" s="63">
        <v>0</v>
      </c>
      <c r="M69" s="60">
        <v>0</v>
      </c>
      <c r="N69" s="60">
        <v>0</v>
      </c>
      <c r="O69" s="60">
        <v>0</v>
      </c>
      <c r="P69" s="60">
        <v>0</v>
      </c>
      <c r="Q69" s="62">
        <f>E69+J69</f>
        <v>0</v>
      </c>
      <c r="S69" s="110"/>
      <c r="T69" s="109"/>
    </row>
    <row r="70" spans="1:20" s="23" customFormat="1" ht="185.25" customHeight="1">
      <c r="A70" s="58" t="s">
        <v>70</v>
      </c>
      <c r="B70" s="58" t="s">
        <v>25</v>
      </c>
      <c r="C70" s="58" t="s">
        <v>129</v>
      </c>
      <c r="D70" s="91" t="s">
        <v>26</v>
      </c>
      <c r="E70" s="60">
        <f>F70</f>
        <v>13832105</v>
      </c>
      <c r="F70" s="63">
        <v>13832105</v>
      </c>
      <c r="G70" s="60">
        <f>10545290-52290+167000</f>
        <v>10660000</v>
      </c>
      <c r="H70" s="60">
        <v>487721</v>
      </c>
      <c r="I70" s="60">
        <v>0</v>
      </c>
      <c r="J70" s="63">
        <f>L70+O70</f>
        <v>318000</v>
      </c>
      <c r="K70" s="63">
        <f t="shared" ref="K70:K75" si="12">O70</f>
        <v>0</v>
      </c>
      <c r="L70" s="63">
        <v>318000</v>
      </c>
      <c r="M70" s="63">
        <v>251400</v>
      </c>
      <c r="N70" s="63">
        <v>5247</v>
      </c>
      <c r="O70" s="60">
        <f>1800000-1800000</f>
        <v>0</v>
      </c>
      <c r="P70" s="63">
        <v>0</v>
      </c>
      <c r="Q70" s="62">
        <f>E70+J70</f>
        <v>14150105</v>
      </c>
      <c r="S70" s="109"/>
      <c r="T70" s="109"/>
    </row>
    <row r="71" spans="1:20" s="23" customFormat="1" ht="102.2" hidden="1" customHeight="1">
      <c r="A71" s="58"/>
      <c r="B71" s="58"/>
      <c r="C71" s="58"/>
      <c r="D71" s="91"/>
      <c r="E71" s="60">
        <f>F71</f>
        <v>0</v>
      </c>
      <c r="F71" s="60">
        <v>0</v>
      </c>
      <c r="G71" s="63">
        <v>0</v>
      </c>
      <c r="H71" s="63">
        <v>0</v>
      </c>
      <c r="I71" s="63"/>
      <c r="J71" s="63">
        <f t="shared" si="1"/>
        <v>0</v>
      </c>
      <c r="K71" s="63">
        <f t="shared" si="12"/>
        <v>0</v>
      </c>
      <c r="L71" s="63">
        <v>0</v>
      </c>
      <c r="M71" s="63"/>
      <c r="N71" s="63"/>
      <c r="O71" s="63"/>
      <c r="P71" s="63"/>
      <c r="Q71" s="62">
        <f t="shared" ref="Q71:Q82" si="13">E71+J71</f>
        <v>0</v>
      </c>
      <c r="S71" s="109"/>
      <c r="T71" s="109"/>
    </row>
    <row r="72" spans="1:20" s="23" customFormat="1" ht="190.5" hidden="1" customHeight="1">
      <c r="A72" s="58"/>
      <c r="B72" s="58"/>
      <c r="C72" s="58"/>
      <c r="D72" s="64"/>
      <c r="E72" s="67"/>
      <c r="F72" s="60"/>
      <c r="G72" s="60"/>
      <c r="H72" s="63"/>
      <c r="I72" s="63">
        <f>I73</f>
        <v>0</v>
      </c>
      <c r="J72" s="63">
        <f t="shared" si="1"/>
        <v>0</v>
      </c>
      <c r="K72" s="63">
        <f t="shared" si="12"/>
        <v>0</v>
      </c>
      <c r="L72" s="63">
        <v>0</v>
      </c>
      <c r="M72" s="63"/>
      <c r="N72" s="63"/>
      <c r="O72" s="63"/>
      <c r="P72" s="63"/>
      <c r="Q72" s="93">
        <f t="shared" si="13"/>
        <v>0</v>
      </c>
      <c r="S72" s="109"/>
      <c r="T72" s="109"/>
    </row>
    <row r="73" spans="1:20" s="23" customFormat="1" ht="223.5" customHeight="1">
      <c r="A73" s="58" t="s">
        <v>71</v>
      </c>
      <c r="B73" s="58" t="s">
        <v>45</v>
      </c>
      <c r="C73" s="58" t="s">
        <v>128</v>
      </c>
      <c r="D73" s="138" t="s">
        <v>159</v>
      </c>
      <c r="E73" s="60">
        <f>F73</f>
        <v>408170</v>
      </c>
      <c r="F73" s="60">
        <v>408170</v>
      </c>
      <c r="G73" s="60">
        <v>0</v>
      </c>
      <c r="H73" s="63">
        <v>0</v>
      </c>
      <c r="I73" s="63">
        <v>0</v>
      </c>
      <c r="J73" s="63">
        <f t="shared" si="1"/>
        <v>0</v>
      </c>
      <c r="K73" s="63">
        <f t="shared" si="12"/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2">
        <f t="shared" si="13"/>
        <v>408170</v>
      </c>
      <c r="S73" s="109"/>
      <c r="T73" s="109"/>
    </row>
    <row r="74" spans="1:20" s="23" customFormat="1" ht="144.75" hidden="1" customHeight="1">
      <c r="A74" s="58" t="s">
        <v>81</v>
      </c>
      <c r="B74" s="58" t="s">
        <v>82</v>
      </c>
      <c r="C74" s="58" t="s">
        <v>128</v>
      </c>
      <c r="D74" s="64" t="s">
        <v>26</v>
      </c>
      <c r="E74" s="60">
        <f>E73</f>
        <v>408170</v>
      </c>
      <c r="F74" s="60">
        <v>314351</v>
      </c>
      <c r="G74" s="60">
        <v>0</v>
      </c>
      <c r="H74" s="60">
        <v>0</v>
      </c>
      <c r="I74" s="60">
        <v>0</v>
      </c>
      <c r="J74" s="63">
        <f t="shared" si="1"/>
        <v>0</v>
      </c>
      <c r="K74" s="63">
        <f t="shared" si="12"/>
        <v>0</v>
      </c>
      <c r="L74" s="63">
        <v>0</v>
      </c>
      <c r="M74" s="60">
        <v>0</v>
      </c>
      <c r="N74" s="60">
        <v>0</v>
      </c>
      <c r="O74" s="60">
        <v>0</v>
      </c>
      <c r="P74" s="60">
        <v>0</v>
      </c>
      <c r="Q74" s="62">
        <f>Q73</f>
        <v>408170</v>
      </c>
      <c r="S74" s="109"/>
      <c r="T74" s="109"/>
    </row>
    <row r="75" spans="1:20" s="23" customFormat="1" ht="4.1500000000000004" hidden="1" customHeight="1">
      <c r="A75" s="179" t="s">
        <v>83</v>
      </c>
      <c r="B75" s="179" t="s">
        <v>134</v>
      </c>
      <c r="C75" s="182" t="s">
        <v>125</v>
      </c>
      <c r="D75" s="185" t="s">
        <v>180</v>
      </c>
      <c r="E75" s="170">
        <f>F75</f>
        <v>0</v>
      </c>
      <c r="F75" s="170">
        <v>0</v>
      </c>
      <c r="G75" s="170">
        <v>0</v>
      </c>
      <c r="H75" s="167">
        <v>0</v>
      </c>
      <c r="I75" s="167">
        <v>0</v>
      </c>
      <c r="J75" s="167">
        <f t="shared" si="1"/>
        <v>0</v>
      </c>
      <c r="K75" s="167">
        <f t="shared" si="12"/>
        <v>0</v>
      </c>
      <c r="L75" s="167">
        <v>0</v>
      </c>
      <c r="M75" s="167">
        <v>0</v>
      </c>
      <c r="N75" s="167">
        <v>0</v>
      </c>
      <c r="O75" s="167">
        <v>0</v>
      </c>
      <c r="P75" s="63">
        <v>0</v>
      </c>
      <c r="Q75" s="190">
        <f t="shared" si="13"/>
        <v>0</v>
      </c>
      <c r="S75" s="109"/>
      <c r="T75" s="109"/>
    </row>
    <row r="76" spans="1:20" s="23" customFormat="1" ht="60" hidden="1" customHeight="1">
      <c r="A76" s="180"/>
      <c r="B76" s="180"/>
      <c r="C76" s="183"/>
      <c r="D76" s="186"/>
      <c r="E76" s="171"/>
      <c r="F76" s="171"/>
      <c r="G76" s="171"/>
      <c r="H76" s="168"/>
      <c r="I76" s="168"/>
      <c r="J76" s="168"/>
      <c r="K76" s="168"/>
      <c r="L76" s="168"/>
      <c r="M76" s="168"/>
      <c r="N76" s="168"/>
      <c r="O76" s="168"/>
      <c r="P76" s="63">
        <f>P78</f>
        <v>0</v>
      </c>
      <c r="Q76" s="191"/>
      <c r="S76" s="109"/>
      <c r="T76" s="109"/>
    </row>
    <row r="77" spans="1:20" s="23" customFormat="1" ht="42" hidden="1" customHeight="1">
      <c r="A77" s="181"/>
      <c r="B77" s="181"/>
      <c r="C77" s="184"/>
      <c r="D77" s="187"/>
      <c r="E77" s="172"/>
      <c r="F77" s="172"/>
      <c r="G77" s="172"/>
      <c r="H77" s="169"/>
      <c r="I77" s="169"/>
      <c r="J77" s="169"/>
      <c r="K77" s="169"/>
      <c r="L77" s="169"/>
      <c r="M77" s="169"/>
      <c r="N77" s="169"/>
      <c r="O77" s="169"/>
      <c r="P77" s="63"/>
      <c r="Q77" s="192"/>
      <c r="S77" s="109"/>
      <c r="T77" s="109"/>
    </row>
    <row r="78" spans="1:20" s="23" customFormat="1" ht="126" hidden="1" customHeight="1">
      <c r="A78" s="159" t="s">
        <v>73</v>
      </c>
      <c r="B78" s="159" t="s">
        <v>75</v>
      </c>
      <c r="C78" s="163" t="s">
        <v>126</v>
      </c>
      <c r="D78" s="164" t="s">
        <v>77</v>
      </c>
      <c r="E78" s="60">
        <f>F78</f>
        <v>2462390</v>
      </c>
      <c r="F78" s="60">
        <v>2462390</v>
      </c>
      <c r="G78" s="60">
        <v>1544996</v>
      </c>
      <c r="H78" s="63">
        <v>230552</v>
      </c>
      <c r="I78" s="63">
        <v>0</v>
      </c>
      <c r="J78" s="63">
        <f t="shared" si="1"/>
        <v>0</v>
      </c>
      <c r="K78" s="63">
        <v>0</v>
      </c>
      <c r="L78" s="63">
        <v>0</v>
      </c>
      <c r="M78" s="63">
        <v>0</v>
      </c>
      <c r="N78" s="63">
        <v>0</v>
      </c>
      <c r="O78" s="63">
        <f>P78</f>
        <v>0</v>
      </c>
      <c r="P78" s="63">
        <v>0</v>
      </c>
      <c r="Q78" s="62">
        <f t="shared" si="13"/>
        <v>2462390</v>
      </c>
      <c r="S78" s="109"/>
      <c r="T78" s="109"/>
    </row>
    <row r="79" spans="1:20" s="23" customFormat="1" ht="138.19999999999999" customHeight="1">
      <c r="A79" s="58" t="s">
        <v>74</v>
      </c>
      <c r="B79" s="58" t="s">
        <v>76</v>
      </c>
      <c r="C79" s="65" t="s">
        <v>126</v>
      </c>
      <c r="D79" s="97" t="s">
        <v>78</v>
      </c>
      <c r="E79" s="60">
        <f>F79</f>
        <v>33000</v>
      </c>
      <c r="F79" s="60">
        <v>33000</v>
      </c>
      <c r="G79" s="60">
        <v>0</v>
      </c>
      <c r="H79" s="63">
        <v>0</v>
      </c>
      <c r="I79" s="63">
        <v>0</v>
      </c>
      <c r="J79" s="63">
        <f t="shared" si="1"/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/>
      <c r="Q79" s="62">
        <f t="shared" si="13"/>
        <v>33000</v>
      </c>
      <c r="S79" s="109"/>
      <c r="T79" s="109"/>
    </row>
    <row r="80" spans="1:20" s="23" customFormat="1" ht="87.75" hidden="1" customHeight="1">
      <c r="A80" s="58" t="s">
        <v>161</v>
      </c>
      <c r="B80" s="58" t="s">
        <v>162</v>
      </c>
      <c r="C80" s="65"/>
      <c r="D80" s="74" t="s">
        <v>163</v>
      </c>
      <c r="E80" s="60">
        <f>E81</f>
        <v>0</v>
      </c>
      <c r="F80" s="60">
        <f>F81</f>
        <v>0</v>
      </c>
      <c r="G80" s="60"/>
      <c r="H80" s="63"/>
      <c r="I80" s="63"/>
      <c r="J80" s="63"/>
      <c r="K80" s="63"/>
      <c r="L80" s="63"/>
      <c r="M80" s="63"/>
      <c r="N80" s="63"/>
      <c r="O80" s="63"/>
      <c r="P80" s="63"/>
      <c r="Q80" s="62"/>
      <c r="S80" s="109"/>
      <c r="T80" s="109"/>
    </row>
    <row r="81" spans="1:253" s="23" customFormat="1" ht="87.75" hidden="1" customHeight="1">
      <c r="A81" s="99" t="s">
        <v>164</v>
      </c>
      <c r="B81" s="99" t="s">
        <v>165</v>
      </c>
      <c r="C81" s="100" t="s">
        <v>166</v>
      </c>
      <c r="D81" s="101" t="s">
        <v>167</v>
      </c>
      <c r="E81" s="60">
        <f>F81</f>
        <v>0</v>
      </c>
      <c r="F81" s="60">
        <v>0</v>
      </c>
      <c r="G81" s="60"/>
      <c r="H81" s="63"/>
      <c r="I81" s="63"/>
      <c r="J81" s="63"/>
      <c r="K81" s="63"/>
      <c r="L81" s="63"/>
      <c r="M81" s="63"/>
      <c r="N81" s="63"/>
      <c r="O81" s="63"/>
      <c r="P81" s="63"/>
      <c r="Q81" s="62"/>
      <c r="S81" s="109"/>
      <c r="T81" s="109"/>
    </row>
    <row r="82" spans="1:253" s="23" customFormat="1" ht="84.2" hidden="1" customHeight="1">
      <c r="A82" s="99" t="s">
        <v>74</v>
      </c>
      <c r="B82" s="99" t="s">
        <v>76</v>
      </c>
      <c r="C82" s="100" t="s">
        <v>126</v>
      </c>
      <c r="D82" s="101" t="s">
        <v>78</v>
      </c>
      <c r="E82" s="60">
        <f>F82</f>
        <v>0</v>
      </c>
      <c r="F82" s="60">
        <v>0</v>
      </c>
      <c r="G82" s="60">
        <v>0</v>
      </c>
      <c r="H82" s="63">
        <v>0</v>
      </c>
      <c r="I82" s="63">
        <v>0</v>
      </c>
      <c r="J82" s="63">
        <f t="shared" si="1"/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2">
        <f t="shared" si="13"/>
        <v>0</v>
      </c>
      <c r="S82" s="109"/>
      <c r="T82" s="109"/>
    </row>
    <row r="83" spans="1:253" s="23" customFormat="1" ht="84.2" customHeight="1">
      <c r="A83" s="82" t="s">
        <v>216</v>
      </c>
      <c r="B83" s="83" t="s">
        <v>213</v>
      </c>
      <c r="C83" s="82" t="s">
        <v>214</v>
      </c>
      <c r="D83" s="98" t="s">
        <v>215</v>
      </c>
      <c r="E83" s="60"/>
      <c r="F83" s="60"/>
      <c r="G83" s="60"/>
      <c r="H83" s="63"/>
      <c r="I83" s="63"/>
      <c r="J83" s="63"/>
      <c r="K83" s="63"/>
      <c r="L83" s="63"/>
      <c r="M83" s="63"/>
      <c r="N83" s="63"/>
      <c r="O83" s="63"/>
      <c r="P83" s="63"/>
      <c r="Q83" s="62"/>
      <c r="S83" s="109"/>
      <c r="T83" s="109"/>
    </row>
    <row r="84" spans="1:253" s="23" customFormat="1" ht="84.2" customHeight="1">
      <c r="A84" s="156" t="s">
        <v>201</v>
      </c>
      <c r="B84" s="157"/>
      <c r="C84" s="157"/>
      <c r="D84" s="158" t="s">
        <v>210</v>
      </c>
      <c r="E84" s="60"/>
      <c r="F84" s="60"/>
      <c r="G84" s="60"/>
      <c r="H84" s="63"/>
      <c r="I84" s="63"/>
      <c r="J84" s="63"/>
      <c r="K84" s="63"/>
      <c r="L84" s="63"/>
      <c r="M84" s="63"/>
      <c r="N84" s="63"/>
      <c r="O84" s="63"/>
      <c r="P84" s="63"/>
      <c r="Q84" s="62"/>
      <c r="S84" s="109"/>
      <c r="T84" s="109"/>
    </row>
    <row r="85" spans="1:253" s="23" customFormat="1" ht="84.2" customHeight="1">
      <c r="A85" s="156" t="s">
        <v>202</v>
      </c>
      <c r="B85" s="157"/>
      <c r="C85" s="157"/>
      <c r="D85" s="158" t="s">
        <v>211</v>
      </c>
      <c r="E85" s="60"/>
      <c r="F85" s="60"/>
      <c r="G85" s="60"/>
      <c r="H85" s="63"/>
      <c r="I85" s="63"/>
      <c r="J85" s="63"/>
      <c r="K85" s="63"/>
      <c r="L85" s="63"/>
      <c r="M85" s="63"/>
      <c r="N85" s="63"/>
      <c r="O85" s="63"/>
      <c r="P85" s="63"/>
      <c r="Q85" s="62"/>
      <c r="S85" s="109"/>
      <c r="T85" s="109"/>
    </row>
    <row r="86" spans="1:253" s="23" customFormat="1" ht="84.2" customHeight="1">
      <c r="A86" s="82" t="s">
        <v>204</v>
      </c>
      <c r="B86" s="155">
        <v>8710</v>
      </c>
      <c r="C86" s="82" t="s">
        <v>105</v>
      </c>
      <c r="D86" s="97" t="s">
        <v>205</v>
      </c>
      <c r="E86" s="60"/>
      <c r="F86" s="60"/>
      <c r="G86" s="60"/>
      <c r="H86" s="63"/>
      <c r="I86" s="63"/>
      <c r="J86" s="63"/>
      <c r="K86" s="63"/>
      <c r="L86" s="63"/>
      <c r="M86" s="63"/>
      <c r="N86" s="63"/>
      <c r="O86" s="63"/>
      <c r="P86" s="63"/>
      <c r="Q86" s="62"/>
      <c r="S86" s="109"/>
      <c r="T86" s="109"/>
    </row>
    <row r="87" spans="1:253" s="30" customFormat="1" ht="62.45" customHeight="1">
      <c r="A87" s="41" t="s">
        <v>96</v>
      </c>
      <c r="B87" s="41" t="s">
        <v>96</v>
      </c>
      <c r="C87" s="41" t="s">
        <v>96</v>
      </c>
      <c r="D87" s="39" t="s">
        <v>92</v>
      </c>
      <c r="E87" s="57" t="e">
        <f>E18+E46</f>
        <v>#REF!</v>
      </c>
      <c r="F87" s="57" t="e">
        <f>F18+F46</f>
        <v>#REF!</v>
      </c>
      <c r="G87" s="57" t="e">
        <f>G18+G46</f>
        <v>#REF!</v>
      </c>
      <c r="H87" s="57" t="e">
        <f>H18+H46</f>
        <v>#REF!</v>
      </c>
      <c r="I87" s="57" t="e">
        <f>I18+I46</f>
        <v>#REF!</v>
      </c>
      <c r="J87" s="57" t="e">
        <f>L87+O87</f>
        <v>#REF!</v>
      </c>
      <c r="K87" s="57" t="e">
        <f>K18+K46</f>
        <v>#REF!</v>
      </c>
      <c r="L87" s="57" t="e">
        <f>L18+L46</f>
        <v>#REF!</v>
      </c>
      <c r="M87" s="57" t="e">
        <f ca="1">M18+M46</f>
        <v>#REF!</v>
      </c>
      <c r="N87" s="57" t="e">
        <f ca="1">N18+N46</f>
        <v>#REF!</v>
      </c>
      <c r="O87" s="57" t="e">
        <f>O18+O46</f>
        <v>#REF!</v>
      </c>
      <c r="P87" s="57" t="e">
        <f>P18+P40+P46</f>
        <v>#REF!</v>
      </c>
      <c r="Q87" s="57" t="e">
        <f>Q18+Q46</f>
        <v>#REF!</v>
      </c>
      <c r="S87" s="123"/>
      <c r="T87" s="124"/>
    </row>
    <row r="88" spans="1:253" s="1" customFormat="1" ht="30.2" customHeight="1">
      <c r="D88" s="15"/>
      <c r="E88" s="15"/>
      <c r="F88" s="15"/>
      <c r="S88" s="125"/>
      <c r="T88" s="125"/>
    </row>
    <row r="89" spans="1:253" s="31" customFormat="1" ht="12.75" customHeight="1">
      <c r="A89" s="4"/>
      <c r="B89" s="4"/>
      <c r="C89" s="4"/>
      <c r="D89" s="14"/>
      <c r="E89" s="13"/>
      <c r="F89" s="11"/>
      <c r="G89" s="11"/>
      <c r="H89" s="11"/>
      <c r="I89" s="4"/>
      <c r="J89" s="4"/>
      <c r="K89" s="4"/>
      <c r="L89" s="4"/>
      <c r="M89" s="12"/>
      <c r="N89" s="4"/>
      <c r="O89" s="43" t="e">
        <f>O87-15000</f>
        <v>#REF!</v>
      </c>
      <c r="P89" s="44"/>
      <c r="Q89" s="45" t="e">
        <f>Q87-157500-220810</f>
        <v>#REF!</v>
      </c>
      <c r="S89" s="126"/>
      <c r="T89" s="126"/>
    </row>
    <row r="90" spans="1:253" s="31" customFormat="1" ht="9" customHeight="1">
      <c r="A90" s="4"/>
      <c r="B90" s="4"/>
      <c r="C90" s="4"/>
      <c r="D90" s="4"/>
      <c r="E90" s="42"/>
      <c r="F90" s="6"/>
      <c r="G90" s="6"/>
      <c r="H90" s="6"/>
      <c r="I90" s="6"/>
      <c r="J90" s="40"/>
      <c r="K90" s="6"/>
      <c r="L90" s="6"/>
      <c r="M90" s="6"/>
      <c r="N90" s="6"/>
      <c r="O90" s="6"/>
      <c r="P90" s="6"/>
      <c r="Q90" s="32"/>
      <c r="S90" s="126"/>
      <c r="T90" s="126"/>
    </row>
    <row r="91" spans="1:253" s="7" customFormat="1" ht="64.150000000000006" customHeight="1">
      <c r="A91" s="48"/>
      <c r="B91" s="46"/>
      <c r="C91" s="46"/>
      <c r="D91" s="46"/>
      <c r="E91" s="47"/>
      <c r="F91" s="103" t="e">
        <f>F87-133500-300000</f>
        <v>#REF!</v>
      </c>
      <c r="G91" s="102" t="e">
        <f>G87*1.22</f>
        <v>#REF!</v>
      </c>
      <c r="H91" s="104" t="e">
        <f ca="1">H87+N87</f>
        <v>#REF!</v>
      </c>
      <c r="I91" s="105"/>
      <c r="J91" s="136"/>
      <c r="K91" s="106" t="e">
        <f>J91/Q87</f>
        <v>#REF!</v>
      </c>
      <c r="L91" s="103" t="e">
        <f ca="1">M91+N87+55846213</f>
        <v>#REF!</v>
      </c>
      <c r="M91" s="107" t="e">
        <f ca="1">M87*1.22</f>
        <v>#REF!</v>
      </c>
      <c r="N91" s="107"/>
      <c r="O91" s="135" t="e">
        <f>O87-411616</f>
        <v>#REF!</v>
      </c>
      <c r="P91" s="107"/>
      <c r="Q91" s="137"/>
      <c r="S91" s="127"/>
      <c r="T91" s="127"/>
      <c r="IK91" s="9"/>
      <c r="IL91" s="9"/>
      <c r="IM91" s="9"/>
      <c r="IN91" s="9"/>
      <c r="IO91" s="9"/>
      <c r="IP91" s="9"/>
      <c r="IQ91" s="9"/>
      <c r="IR91" s="9"/>
      <c r="IS91" s="9"/>
    </row>
    <row r="92" spans="1:253" s="7" customFormat="1" ht="264.60000000000002" customHeight="1">
      <c r="A92" s="8"/>
      <c r="B92" s="10"/>
      <c r="C92" s="165"/>
      <c r="D92" s="166"/>
      <c r="E92" s="166"/>
      <c r="F92" s="166"/>
      <c r="G92" s="166"/>
      <c r="H92" s="166"/>
      <c r="I92" s="166"/>
      <c r="J92" s="166"/>
      <c r="K92" s="166"/>
      <c r="L92" s="166"/>
      <c r="M92" s="166"/>
      <c r="N92" s="166"/>
      <c r="O92" s="166"/>
      <c r="P92" s="166"/>
      <c r="Q92" s="166"/>
      <c r="S92" s="128"/>
      <c r="T92" s="127"/>
      <c r="IK92" s="9"/>
      <c r="IL92" s="9"/>
      <c r="IM92" s="9"/>
      <c r="IN92" s="9"/>
      <c r="IO92" s="9"/>
      <c r="IP92" s="9"/>
      <c r="IQ92" s="9"/>
      <c r="IR92" s="9"/>
      <c r="IS92" s="9"/>
    </row>
    <row r="93" spans="1:253" s="33" customFormat="1" ht="63" customHeight="1">
      <c r="A93" s="4"/>
      <c r="B93" s="4"/>
      <c r="C93" s="49"/>
      <c r="D93" s="49"/>
      <c r="E93" s="52"/>
      <c r="F93" s="49"/>
      <c r="G93" s="49"/>
      <c r="H93" s="53"/>
      <c r="I93" s="49"/>
      <c r="J93" s="49"/>
      <c r="K93" s="49"/>
      <c r="L93" s="49"/>
      <c r="M93" s="50"/>
      <c r="N93" s="5"/>
      <c r="O93" s="5"/>
      <c r="P93" s="5"/>
      <c r="Q93" s="5"/>
      <c r="S93" s="109"/>
      <c r="T93" s="109"/>
    </row>
    <row r="94" spans="1:253" s="33" customFormat="1" ht="53.45" customHeight="1">
      <c r="A94" s="144"/>
      <c r="B94" s="141"/>
      <c r="C94" s="141"/>
      <c r="D94" s="14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5"/>
      <c r="S94" s="109"/>
      <c r="T94" s="109"/>
    </row>
    <row r="95" spans="1:253" s="23" customFormat="1" ht="13.15" customHeight="1">
      <c r="A95" s="143"/>
      <c r="B95" s="141"/>
      <c r="C95" s="141"/>
      <c r="D95" s="141"/>
      <c r="E95" s="141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S95" s="109"/>
      <c r="T95" s="109"/>
    </row>
    <row r="96" spans="1:253" s="23" customFormat="1" ht="13.15" customHeight="1">
      <c r="A96" s="143"/>
      <c r="B96" s="141"/>
      <c r="C96" s="141"/>
      <c r="D96" s="141"/>
      <c r="E96" s="141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S96" s="109"/>
      <c r="T96" s="109"/>
    </row>
    <row r="97" spans="1:20" s="23" customFormat="1" ht="13.15" customHeight="1">
      <c r="A97" s="143"/>
      <c r="B97" s="141"/>
      <c r="C97" s="141"/>
      <c r="D97" s="141"/>
      <c r="E97" s="141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S97" s="109"/>
      <c r="T97" s="109"/>
    </row>
    <row r="98" spans="1:20" s="23" customFormat="1" ht="13.15" customHeight="1">
      <c r="A98" s="143"/>
      <c r="B98" s="141"/>
      <c r="C98" s="141"/>
      <c r="D98" s="141"/>
      <c r="E98" s="141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S98" s="109"/>
      <c r="T98" s="109"/>
    </row>
    <row r="99" spans="1:20" s="23" customFormat="1" ht="13.15" customHeight="1">
      <c r="A99" s="143"/>
      <c r="B99" s="141"/>
      <c r="C99" s="141"/>
      <c r="D99" s="141"/>
      <c r="E99" s="141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S99" s="109"/>
      <c r="T99" s="109"/>
    </row>
    <row r="100" spans="1:20" s="23" customFormat="1" ht="13.15" customHeight="1">
      <c r="A100" s="143"/>
      <c r="B100" s="141"/>
      <c r="C100" s="141"/>
      <c r="D100" s="141"/>
      <c r="E100" s="141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S100" s="109"/>
      <c r="T100" s="109"/>
    </row>
    <row r="101" spans="1:20" s="23" customFormat="1" ht="13.15" customHeight="1">
      <c r="A101" s="143"/>
      <c r="B101" s="141"/>
      <c r="C101" s="141"/>
      <c r="D101" s="141"/>
      <c r="E101" s="141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S101" s="109"/>
      <c r="T101" s="109"/>
    </row>
    <row r="102" spans="1:20" s="23" customFormat="1" ht="13.15" customHeight="1">
      <c r="A102" s="143"/>
      <c r="B102" s="141"/>
      <c r="C102" s="141"/>
      <c r="D102" s="141"/>
      <c r="E102" s="141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S102" s="109"/>
      <c r="T102" s="109"/>
    </row>
    <row r="103" spans="1:20" s="23" customFormat="1" ht="13.15" customHeight="1">
      <c r="A103" s="143"/>
      <c r="B103" s="141"/>
      <c r="C103" s="141"/>
      <c r="D103" s="141"/>
      <c r="E103" s="141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S103" s="109"/>
      <c r="T103" s="109"/>
    </row>
    <row r="104" spans="1:20" s="23" customFormat="1" ht="13.15" customHeight="1">
      <c r="A104" s="143"/>
      <c r="B104" s="141"/>
      <c r="C104" s="141"/>
      <c r="D104" s="141"/>
      <c r="E104" s="141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S104" s="109"/>
      <c r="T104" s="109"/>
    </row>
    <row r="105" spans="1:20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S105" s="108"/>
      <c r="T105" s="108"/>
    </row>
    <row r="106" spans="1:20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S106" s="108"/>
      <c r="T106" s="108"/>
    </row>
    <row r="107" spans="1:20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S107" s="108"/>
      <c r="T107" s="108"/>
    </row>
    <row r="108" spans="1:20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S108" s="108"/>
      <c r="T108" s="108"/>
    </row>
    <row r="109" spans="1:20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S109" s="108"/>
      <c r="T109" s="108"/>
    </row>
    <row r="110" spans="1:20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S110" s="108"/>
      <c r="T110" s="108"/>
    </row>
    <row r="111" spans="1:20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S111" s="108"/>
      <c r="T111" s="108"/>
    </row>
    <row r="112" spans="1:20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S112" s="108"/>
      <c r="T112" s="108"/>
    </row>
    <row r="113" spans="1:20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S113" s="108"/>
      <c r="T113" s="108"/>
    </row>
    <row r="114" spans="1:20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S114" s="108"/>
      <c r="T114" s="108"/>
    </row>
    <row r="115" spans="1:20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S115" s="108"/>
      <c r="T115" s="108"/>
    </row>
    <row r="116" spans="1:20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S116" s="108"/>
      <c r="T116" s="108"/>
    </row>
    <row r="117" spans="1:20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S117" s="108"/>
      <c r="T117" s="108"/>
    </row>
    <row r="118" spans="1:20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S118" s="108"/>
      <c r="T118" s="108"/>
    </row>
    <row r="119" spans="1:20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S119" s="108"/>
      <c r="T119" s="108"/>
    </row>
    <row r="120" spans="1:20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S120" s="108"/>
      <c r="T120" s="108"/>
    </row>
    <row r="121" spans="1:20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S121" s="108"/>
      <c r="T121" s="108"/>
    </row>
    <row r="122" spans="1:20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S122" s="108"/>
      <c r="T122" s="108"/>
    </row>
    <row r="123" spans="1:20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S123" s="108"/>
      <c r="T123" s="108"/>
    </row>
    <row r="124" spans="1:20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S124" s="108"/>
      <c r="T124" s="108"/>
    </row>
    <row r="125" spans="1:20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S125" s="108"/>
      <c r="T125" s="108"/>
    </row>
    <row r="126" spans="1:20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S126" s="108"/>
      <c r="T126" s="108"/>
    </row>
    <row r="127" spans="1:20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S127" s="108"/>
      <c r="T127" s="108"/>
    </row>
    <row r="128" spans="1:20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S128" s="108"/>
      <c r="T128" s="108"/>
    </row>
    <row r="129" spans="1:20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S129" s="108"/>
      <c r="T129" s="108"/>
    </row>
    <row r="130" spans="1:2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S130" s="108"/>
      <c r="T130" s="108"/>
    </row>
    <row r="131" spans="1:20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S131" s="108"/>
      <c r="T131" s="108"/>
    </row>
    <row r="132" spans="1:20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S132" s="108"/>
      <c r="T132" s="108"/>
    </row>
    <row r="133" spans="1:20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S133" s="108"/>
      <c r="T133" s="108"/>
    </row>
    <row r="134" spans="1:20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S134" s="108"/>
      <c r="T134" s="108"/>
    </row>
    <row r="135" spans="1:20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20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20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20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</sheetData>
  <sheetProtection selectLockedCells="1" selectUnlockedCells="1"/>
  <mergeCells count="42">
    <mergeCell ref="B1:J5"/>
    <mergeCell ref="Q75:Q77"/>
    <mergeCell ref="E10:I11"/>
    <mergeCell ref="J10:P11"/>
    <mergeCell ref="Q10:Q16"/>
    <mergeCell ref="P13:P16"/>
    <mergeCell ref="B10:B16"/>
    <mergeCell ref="J12:J16"/>
    <mergeCell ref="M13:M16"/>
    <mergeCell ref="G13:G16"/>
    <mergeCell ref="F6:I6"/>
    <mergeCell ref="J6:M6"/>
    <mergeCell ref="N6:Q6"/>
    <mergeCell ref="M75:M77"/>
    <mergeCell ref="M12:N12"/>
    <mergeCell ref="H13:H16"/>
    <mergeCell ref="A10:A16"/>
    <mergeCell ref="E12:E16"/>
    <mergeCell ref="E75:E77"/>
    <mergeCell ref="F75:F77"/>
    <mergeCell ref="F12:F16"/>
    <mergeCell ref="A75:A77"/>
    <mergeCell ref="B75:B77"/>
    <mergeCell ref="C75:C77"/>
    <mergeCell ref="D75:D77"/>
    <mergeCell ref="C10:C16"/>
    <mergeCell ref="D10:D16"/>
    <mergeCell ref="K12:K16"/>
    <mergeCell ref="G12:H12"/>
    <mergeCell ref="O12:O16"/>
    <mergeCell ref="L12:L16"/>
    <mergeCell ref="N13:N16"/>
    <mergeCell ref="I12:I16"/>
    <mergeCell ref="C92:Q92"/>
    <mergeCell ref="H75:H77"/>
    <mergeCell ref="I75:I77"/>
    <mergeCell ref="L75:L77"/>
    <mergeCell ref="N75:N77"/>
    <mergeCell ref="J75:J77"/>
    <mergeCell ref="O75:O77"/>
    <mergeCell ref="K75:K77"/>
    <mergeCell ref="G75:G77"/>
  </mergeCells>
  <phoneticPr fontId="13" type="noConversion"/>
  <pageMargins left="0.98425196850393704" right="0" top="0.78740157480314965" bottom="0.39370078740157483" header="0.43307086614173229" footer="0"/>
  <pageSetup paperSize="9" scale="25" firstPageNumber="0" fitToHeight="2" orientation="portrait" r:id="rId1"/>
  <headerFooter differentOddEven="1" differentFirst="1" alignWithMargins="0">
    <evenHeader>&amp;C
&amp;14 &amp;36 2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додаток 3  .06. 2020</vt:lpstr>
      <vt:lpstr>'додаток 3  .06. 2020'!Excel_BuiltIn_Print_Area_1</vt:lpstr>
      <vt:lpstr>'додаток 3  .06. 2020'!Заголовки_для_печати</vt:lpstr>
      <vt:lpstr>'додаток 3  .06. 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Антонина</dc:creator>
  <cp:lastModifiedBy>User</cp:lastModifiedBy>
  <cp:lastPrinted>2020-10-15T08:44:58Z</cp:lastPrinted>
  <dcterms:created xsi:type="dcterms:W3CDTF">2021-01-14T07:46:50Z</dcterms:created>
  <dcterms:modified xsi:type="dcterms:W3CDTF">2021-03-31T12:46:58Z</dcterms:modified>
</cp:coreProperties>
</file>